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VRF\Documents\NELCSA\Accounting\Conregation Finance Guidelines\Standard AFS Congregations\"/>
    </mc:Choice>
  </mc:AlternateContent>
  <xr:revisionPtr revIDLastSave="0" documentId="8_{BCF228E4-9FCD-4877-B084-67A2973D159F}" xr6:coauthVersionLast="47" xr6:coauthVersionMax="47" xr10:uidLastSave="{00000000-0000-0000-0000-000000000000}"/>
  <bookViews>
    <workbookView xWindow="-120" yWindow="-120" windowWidth="20730" windowHeight="11160" firstSheet="1" activeTab="4" xr2:uid="{00000000-000D-0000-FFFF-FFFF00000000}"/>
  </bookViews>
  <sheets>
    <sheet name="Issues" sheetId="14" r:id="rId1"/>
    <sheet name="Contens" sheetId="29" r:id="rId2"/>
    <sheet name="BS" sheetId="5" r:id="rId3"/>
    <sheet name="Income Statement" sheetId="18" r:id="rId4"/>
    <sheet name="notes" sheetId="4" r:id="rId5"/>
  </sheets>
  <externalReferences>
    <externalReference r:id="rId6"/>
  </externalReferences>
  <definedNames>
    <definedName name="_xlnm.Print_Area" localSheetId="2">BS!$A$1:$F$30</definedName>
    <definedName name="_xlnm.Print_Area" localSheetId="3">'Income Statement'!$A$1:$I$71</definedName>
    <definedName name="_xlnm.Print_Area" localSheetId="4">notes!$A$1:$G$141</definedName>
    <definedName name="TABLE" localSheetId="2">BS!$A$1:$E$30</definedName>
    <definedName name="TABLE" localSheetId="4">notes!$A$1:$I$13</definedName>
    <definedName name="TABLE_2" localSheetId="4">notes!$A$60:$D$72</definedName>
    <definedName name="TABLE_3" localSheetId="4">notes!$A$75:$D$78</definedName>
    <definedName name="TABLE_4" localSheetId="4">notes!$A$84:$B$89</definedName>
    <definedName name="TABLE_5" localSheetId="4">notes!#REF!</definedName>
    <definedName name="TABLE_6" localSheetId="4">notes!$A$83:$G$89</definedName>
    <definedName name="TABLE_7" localSheetId="4">notes!$A$4:$B$7</definedName>
  </definedNames>
  <calcPr calcId="191029" iterate="1" iterate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18" l="1"/>
  <c r="D50" i="18"/>
  <c r="E50" i="18"/>
  <c r="E51" i="18" s="1"/>
  <c r="D27" i="18"/>
  <c r="E27" i="18"/>
  <c r="C27" i="18"/>
  <c r="D132" i="4"/>
  <c r="D138" i="4" s="1"/>
  <c r="D51" i="18" l="1"/>
  <c r="C51" i="18"/>
  <c r="C11" i="18"/>
  <c r="C10" i="18"/>
  <c r="C9" i="18"/>
  <c r="C8" i="18"/>
  <c r="E12" i="5" l="1"/>
  <c r="E17" i="5" s="1"/>
  <c r="D12" i="18"/>
  <c r="E12" i="18"/>
  <c r="H12" i="18"/>
  <c r="D19" i="18"/>
  <c r="E19" i="18"/>
  <c r="D60" i="18"/>
  <c r="F109" i="4"/>
  <c r="G109" i="4" s="1"/>
  <c r="E110" i="4"/>
  <c r="F110" i="4" s="1"/>
  <c r="G110" i="4" s="1"/>
  <c r="C111" i="4"/>
  <c r="D111" i="4"/>
  <c r="B111" i="4"/>
  <c r="E22" i="5" s="1"/>
  <c r="E10" i="4"/>
  <c r="E111" i="4" l="1"/>
  <c r="C17" i="18"/>
  <c r="H17" i="18" s="1"/>
  <c r="F111" i="4"/>
  <c r="C59" i="18" s="1"/>
  <c r="E20" i="18"/>
  <c r="E53" i="18" s="1"/>
  <c r="E55" i="18" s="1"/>
  <c r="E60" i="18" s="1"/>
  <c r="E62" i="18" s="1"/>
  <c r="D20" i="18"/>
  <c r="G111" i="4"/>
  <c r="C11" i="5" s="1"/>
  <c r="C22" i="5" l="1"/>
  <c r="E11" i="4"/>
  <c r="E12" i="4" s="1"/>
  <c r="D10" i="4" s="1"/>
  <c r="E21" i="5" l="1"/>
  <c r="E28" i="5" s="1"/>
  <c r="B122" i="4"/>
  <c r="D122" i="4"/>
  <c r="B127" i="4"/>
  <c r="B137" i="4" s="1"/>
  <c r="B139" i="4" s="1"/>
  <c r="D127" i="4"/>
  <c r="B132" i="4"/>
  <c r="B138" i="4" s="1"/>
  <c r="E40" i="4"/>
  <c r="D40" i="4"/>
  <c r="E30" i="4"/>
  <c r="D30" i="4"/>
  <c r="E14" i="4"/>
  <c r="A28" i="4"/>
  <c r="D128" i="4" l="1"/>
  <c r="B128" i="4"/>
  <c r="D137" i="4"/>
  <c r="D139" i="4" s="1"/>
  <c r="E53" i="4"/>
  <c r="B133" i="4" l="1"/>
  <c r="B141" i="4" s="1"/>
  <c r="D133" i="4"/>
  <c r="D141" i="4" s="1"/>
  <c r="A26" i="4" l="1"/>
  <c r="B99" i="4"/>
  <c r="B87" i="4"/>
  <c r="B88" i="4"/>
  <c r="E73" i="4"/>
  <c r="E74" i="4"/>
  <c r="C59" i="4"/>
  <c r="E59" i="4" s="1"/>
  <c r="C58" i="4"/>
  <c r="E58" i="4" s="1"/>
  <c r="C55" i="4"/>
  <c r="C56" i="4"/>
  <c r="C54" i="4"/>
  <c r="C50" i="4"/>
  <c r="E99" i="4" l="1"/>
  <c r="F99" i="4"/>
  <c r="C99" i="4"/>
  <c r="D99" i="4"/>
  <c r="G98" i="4"/>
  <c r="E68" i="4"/>
  <c r="E87" i="4" l="1"/>
  <c r="E88" i="4"/>
  <c r="A1" i="4" l="1"/>
  <c r="A1" i="18"/>
  <c r="A1" i="5"/>
  <c r="H4" i="18" l="1"/>
  <c r="E31" i="5" l="1"/>
  <c r="I16" i="18" l="1"/>
  <c r="E54" i="4" l="1"/>
  <c r="G92" i="4"/>
  <c r="G97" i="4"/>
  <c r="G96" i="4"/>
  <c r="G93" i="4"/>
  <c r="G94" i="4"/>
  <c r="G102" i="4"/>
  <c r="G95" i="4"/>
  <c r="G99" i="4" l="1"/>
  <c r="C75" i="4"/>
  <c r="D17" i="4" l="1"/>
  <c r="B80" i="4"/>
  <c r="B81" i="4"/>
  <c r="B82" i="4"/>
  <c r="B83" i="4"/>
  <c r="B84" i="4"/>
  <c r="B85" i="4"/>
  <c r="B86" i="4"/>
  <c r="B79" i="4"/>
  <c r="B75" i="4"/>
  <c r="E76" i="4"/>
  <c r="B76" i="4"/>
  <c r="B61" i="4"/>
  <c r="B89" i="4" l="1"/>
  <c r="D44" i="4"/>
  <c r="C82" i="18" l="1"/>
  <c r="B104" i="4" l="1"/>
  <c r="I9" i="18"/>
  <c r="I18" i="18"/>
  <c r="C19" i="18"/>
  <c r="H14" i="18"/>
  <c r="H19" i="18" s="1"/>
  <c r="I8" i="18"/>
  <c r="I7" i="18"/>
  <c r="D14" i="4"/>
  <c r="D20" i="4"/>
  <c r="C104" i="4"/>
  <c r="D104" i="4"/>
  <c r="E104" i="4"/>
  <c r="F104" i="4"/>
  <c r="E51" i="4"/>
  <c r="E52" i="4"/>
  <c r="E55" i="4"/>
  <c r="E56" i="4"/>
  <c r="E57" i="4"/>
  <c r="D61" i="4"/>
  <c r="E65" i="4"/>
  <c r="E66" i="4"/>
  <c r="E67" i="4"/>
  <c r="E69" i="4"/>
  <c r="E70" i="4"/>
  <c r="E71" i="4"/>
  <c r="E72" i="4"/>
  <c r="D75" i="4"/>
  <c r="G101" i="4"/>
  <c r="G103" i="4"/>
  <c r="A35" i="4"/>
  <c r="A37" i="4"/>
  <c r="D89" i="4" l="1"/>
  <c r="E75" i="4"/>
  <c r="D24" i="4"/>
  <c r="C26" i="5" s="1"/>
  <c r="B105" i="4"/>
  <c r="I14" i="18"/>
  <c r="I15" i="18"/>
  <c r="F105" i="4"/>
  <c r="D105" i="4"/>
  <c r="C105" i="4"/>
  <c r="E105" i="4"/>
  <c r="E83" i="4"/>
  <c r="E82" i="4"/>
  <c r="E81" i="4"/>
  <c r="E80" i="4"/>
  <c r="H20" i="18"/>
  <c r="I10" i="18"/>
  <c r="G104" i="4"/>
  <c r="E85" i="4"/>
  <c r="I11" i="18"/>
  <c r="E86" i="4"/>
  <c r="E84" i="4"/>
  <c r="D33" i="4"/>
  <c r="C15" i="5"/>
  <c r="I19" i="18" l="1"/>
  <c r="D34" i="4"/>
  <c r="D35" i="4"/>
  <c r="D32" i="4"/>
  <c r="G105" i="4"/>
  <c r="C12" i="18"/>
  <c r="C20" i="18" s="1"/>
  <c r="C53" i="18" s="1"/>
  <c r="C55" i="18" s="1"/>
  <c r="C60" i="18" s="1"/>
  <c r="D37" i="4"/>
  <c r="C12" i="5"/>
  <c r="D36" i="4" l="1"/>
  <c r="D38" i="4" s="1"/>
  <c r="C61" i="18"/>
  <c r="I12" i="18"/>
  <c r="I20" i="18" s="1"/>
  <c r="C25" i="5"/>
  <c r="D11" i="4" l="1"/>
  <c r="D12" i="4" s="1"/>
  <c r="C21" i="5" s="1"/>
  <c r="C23" i="5"/>
  <c r="C28" i="5" l="1"/>
  <c r="C62" i="18"/>
  <c r="C83" i="18"/>
  <c r="C61" i="4" l="1"/>
  <c r="E50" i="4"/>
  <c r="C89" i="4"/>
  <c r="E61" i="4" l="1"/>
  <c r="E79" i="4"/>
  <c r="E89" i="4" l="1"/>
  <c r="C10" i="5" s="1"/>
  <c r="C17" i="5" s="1"/>
  <c r="C3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vernon</author>
    <author>tc={87C09194-C90E-44AF-989B-0FB94FFBA0F0}</author>
    <author>tc={B94FD597-3542-4E48-B39D-07A339D5E906}</author>
    <author>tc={0E016AC7-13CF-4A90-9405-7191D0859E04}</author>
  </authors>
  <commentList>
    <comment ref="H5" authorId="0" shapeId="0" xr:uid="{00000000-0006-0000-0300-000001000000}">
      <text>
        <r>
          <rPr>
            <b/>
            <sz val="9"/>
            <color indexed="81"/>
            <rFont val="Tahoma"/>
            <charset val="1"/>
          </rPr>
          <t>vernon:</t>
        </r>
        <r>
          <rPr>
            <sz val="9"/>
            <color indexed="81"/>
            <rFont val="Tahoma"/>
            <charset val="1"/>
          </rPr>
          <t xml:space="preserve">
According to Section SECTION 10(1)(cN) of the Income Tax Act the "Non-Exempt" revenue should be disclosed.
An limit of 10% of total Revenue or R200 000 per annum is set before taxtion is payable.
See notes on PBO</t>
        </r>
      </text>
    </comment>
    <comment ref="B17"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This represents the Revenue from and revaluation of project assets .These are set out in note 4</t>
      </text>
    </comment>
    <comment ref="B56"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This is funds transfered to the various funds. This is a way to provide for "bulky" expenses [vehicles replacement, building renovations etc] over a number of years.</t>
      </text>
    </comment>
    <comment ref="B59"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The Income and revaluation in projects less the transfer to the congregations is the balance retained in the fund.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tc={B03D2231-6F59-4017-981B-331DE663E881}</author>
    <author>tc={EE7F4751-5B0A-4F3B-8256-B82EE0FA3F75}</author>
    <author>tc={7083E92F-F48F-45A9-930E-930A9068B6C8}</author>
    <author>tc={1904E9A0-49DE-4F30-BC6F-6671AC02FE50}</author>
    <author>tc={CA226176-315E-4A7B-9BB4-1A8291A28F90}</author>
    <author>vernon</author>
  </authors>
  <commentList>
    <comment ref="C91"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This is contributions directly into these funds and does not go trough the incoem Satement.</t>
      </text>
    </comment>
    <comment ref="F91"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These expenses are in these funds and does not have to be shown in the Incoem Statement.</t>
      </text>
    </comment>
    <comment ref="D105" authorId="2" shapeId="0" xr:uid="{00000000-0006-0000-0400-000003000000}">
      <text>
        <t>[Threaded comment]
Your version of Excel allows you to read this threaded comment; however, any edits to it will get removed if the file is opened in a newer version of Excel. Learn more: https://go.microsoft.com/fwlink/?linkid=870924
Comment:
    This is the amount transfered from the income Statement. Has to balance with Income Statement .</t>
      </text>
    </comment>
    <comment ref="C109" authorId="3" shapeId="0" xr:uid="{00000000-0006-0000-0400-000004000000}">
      <text>
        <t>[Threaded comment]
Your version of Excel allows you to read this threaded comment; however, any edits to it will get removed if the file is opened in a newer version of Excel. Learn more: https://go.microsoft.com/fwlink/?linkid=870924
Comment:
    Plantation project are not "cashed" on a annual basis,hence the annual revaluation.
This would allow you to utilize the 10%/R200 000 PBO exemption.
When the platation is "Cashed" the asset is then at a value close to the csh value and no "Profit' needs to be declared at this point.</t>
      </text>
    </comment>
    <comment ref="C110" authorId="4" shapeId="0" xr:uid="{00000000-0006-0000-0400-000005000000}">
      <text>
        <t>[Threaded comment]
Your version of Excel allows you to read this threaded comment; however, any edits to it will get removed if the file is opened in a newer version of Excel. Learn more: https://go.microsoft.com/fwlink/?linkid=870924
Comment:
    MAize project typically are cashed annaully .
Show the income in the income satement.
This would be taxable subject to the 10%/R200 000 PBO exemption.</t>
      </text>
    </comment>
    <comment ref="A114" authorId="5" shapeId="0" xr:uid="{00000000-0006-0000-0400-000006000000}">
      <text>
        <r>
          <rPr>
            <b/>
            <sz val="9"/>
            <color indexed="81"/>
            <rFont val="Tahoma"/>
            <family val="2"/>
          </rPr>
          <t>vernon:</t>
        </r>
        <r>
          <rPr>
            <sz val="9"/>
            <color indexed="81"/>
            <rFont val="Tahoma"/>
            <family val="2"/>
          </rPr>
          <t xml:space="preserve">
These Collections and Donations received and collected by the congregation on behalf of others [including NELCSA should strictly not be included in the Income Statement as it does not belong to the congregation.
This Note serves as the record which monies was received and paid over to the beneficiaries.
The monies received should be equal to the monies paid. </t>
        </r>
      </text>
    </comment>
  </commentList>
</comments>
</file>

<file path=xl/sharedStrings.xml><?xml version="1.0" encoding="utf-8"?>
<sst xmlns="http://schemas.openxmlformats.org/spreadsheetml/2006/main" count="281" uniqueCount="212">
  <si>
    <t xml:space="preserve"> </t>
  </si>
  <si>
    <t>R</t>
  </si>
  <si>
    <t>Old age home</t>
  </si>
  <si>
    <t>Miscellaneous</t>
  </si>
  <si>
    <t>Calendars</t>
  </si>
  <si>
    <t>Fund raising – income</t>
  </si>
  <si>
    <t>Interest received</t>
  </si>
  <si>
    <t>DETAILED INCOME STATEMENT</t>
  </si>
  <si>
    <t>Bank charges</t>
  </si>
  <si>
    <t>Security services</t>
  </si>
  <si>
    <t>Municipal services</t>
  </si>
  <si>
    <t>Insurance</t>
  </si>
  <si>
    <t>Motor vehicle expenses</t>
  </si>
  <si>
    <t>Postage</t>
  </si>
  <si>
    <t>Salaries and wages</t>
  </si>
  <si>
    <t>Altar requisites</t>
  </si>
  <si>
    <t>Sunday School</t>
  </si>
  <si>
    <t>Visiting service and cassettes</t>
  </si>
  <si>
    <t>Notes</t>
  </si>
  <si>
    <t>ASSETS</t>
  </si>
  <si>
    <t>Non-current assets</t>
  </si>
  <si>
    <t>Fixed assets</t>
  </si>
  <si>
    <t>Current assets</t>
  </si>
  <si>
    <t>Bank balances and cash</t>
  </si>
  <si>
    <t>Accounts Receivable</t>
  </si>
  <si>
    <t>Current liabilities</t>
  </si>
  <si>
    <t>Total assets</t>
  </si>
  <si>
    <t>EQUITY AND LIABILITIES</t>
  </si>
  <si>
    <t>Reserves</t>
  </si>
  <si>
    <t>Total equity and liabilities</t>
  </si>
  <si>
    <t>%</t>
  </si>
  <si>
    <t>Additions</t>
  </si>
  <si>
    <t>Disposals</t>
  </si>
  <si>
    <t>Land and buildings</t>
  </si>
  <si>
    <t>Motor vehicles</t>
  </si>
  <si>
    <t>Furniture and equipment</t>
  </si>
  <si>
    <t>Computer equipment</t>
  </si>
  <si>
    <t>Musical instruments</t>
  </si>
  <si>
    <t>Electronic equipment</t>
  </si>
  <si>
    <t>Totals</t>
  </si>
  <si>
    <t>Accrued expenses</t>
  </si>
  <si>
    <t>Accumulated depreciation</t>
  </si>
  <si>
    <t>NOTES TO THE ANNUAL FINANCIAL STATEMENTS</t>
  </si>
  <si>
    <t>The annual financial statements are prepared on the historical cost basis, adjusted for the revaluation of land, investments and investment properties and incorporate the following principal accounting policies, which, except as noted, have been consistently applied in all material respects.</t>
  </si>
  <si>
    <t>Fixed asset, with the exception of freehold land and investment properties, are stated at historical cost to the company, less accumulated depreciation.</t>
  </si>
  <si>
    <t>Depreciation is calculated on historical cost using the straight-line method over the estimated useful lives of the assets.  The method and rates used are determined by conditions in the relevant industry.  The recorded value of these depreciated assets is periodically compared to the anticipated recoverable amount if the asset were to be sold.  Where an asset’s recorded value has declined below the recoverable amount, and the decline is expected to be of a permanent nature, the decline is recognised as an expense. To determine the recoverable amount expected future cash flows are discounted to their present values. Land and investment properties are not depreciated.</t>
  </si>
  <si>
    <t>ACCOUNTING POLICY</t>
  </si>
  <si>
    <t>Ladies Group</t>
  </si>
  <si>
    <t xml:space="preserve">Donations Mission work </t>
  </si>
  <si>
    <t>Dedicated Funds and Trust Funds</t>
  </si>
  <si>
    <t>INCOME / RECEIPTS</t>
  </si>
  <si>
    <t xml:space="preserve">Printing and stationery </t>
  </si>
  <si>
    <t>Interest Received</t>
  </si>
  <si>
    <t>Mission Reserve Fund</t>
  </si>
  <si>
    <t>Dedicated funds and Trustfunds</t>
  </si>
  <si>
    <t>Vehicle Replacement Fund</t>
  </si>
  <si>
    <t>Brass Band</t>
  </si>
  <si>
    <t xml:space="preserve">     Other</t>
  </si>
  <si>
    <t>Accumulated Capital</t>
  </si>
  <si>
    <t>Accounts receivable</t>
  </si>
  <si>
    <t>Accounts payable and Provisions</t>
  </si>
  <si>
    <t>Accounts Payable and Provisions</t>
  </si>
  <si>
    <t xml:space="preserve">Congregation own free Cashflow </t>
  </si>
  <si>
    <t>Free Cashflow</t>
  </si>
  <si>
    <t>Cashfunds available at Yearend</t>
  </si>
  <si>
    <t xml:space="preserve">Repairs and maintenance </t>
  </si>
  <si>
    <t>Outreach</t>
  </si>
  <si>
    <t xml:space="preserve">Youth </t>
  </si>
  <si>
    <t>BALANCE SHEET</t>
  </si>
  <si>
    <t>Building projects &amp; Strassenbau</t>
  </si>
  <si>
    <t>Miscellaneous collections</t>
  </si>
  <si>
    <t>Urnenwand</t>
  </si>
  <si>
    <t>Mission</t>
  </si>
  <si>
    <t>Church Music</t>
  </si>
  <si>
    <t>Interest Group Funds</t>
  </si>
  <si>
    <t xml:space="preserve">Church music </t>
  </si>
  <si>
    <t>Youth &amp; Confirmation</t>
  </si>
  <si>
    <t>Miscellaneous Income</t>
  </si>
  <si>
    <t>Catering expenses &amp; sundries</t>
  </si>
  <si>
    <t>Trading</t>
  </si>
  <si>
    <t>Non -Trading</t>
  </si>
  <si>
    <t>Assets at cost or valuation</t>
  </si>
  <si>
    <t>Organ Pipes &amp; Organ construction</t>
  </si>
  <si>
    <t>Nett Book Values</t>
  </si>
  <si>
    <t>Furniture &amp; Equipm &amp; Screen/Projector&amp;Tonanlage</t>
  </si>
  <si>
    <t>Interest</t>
  </si>
  <si>
    <t>Vehicle replacement fund</t>
  </si>
  <si>
    <t>Page 7</t>
  </si>
  <si>
    <t>Dedicated Congregation Funds</t>
  </si>
  <si>
    <t>Renovation Parsonage</t>
  </si>
  <si>
    <t>Sundries and small Equipment</t>
  </si>
  <si>
    <t>As per TB</t>
  </si>
  <si>
    <t>Current Year Depr</t>
  </si>
  <si>
    <t>Rate of Depreciation</t>
  </si>
  <si>
    <t>Current year depreciation</t>
  </si>
  <si>
    <t>COLLECTIONS</t>
  </si>
  <si>
    <t>DONATIONS RECEIVED</t>
  </si>
  <si>
    <t>Collections Congregation</t>
  </si>
  <si>
    <t>Fund raising</t>
  </si>
  <si>
    <t>Other Income</t>
  </si>
  <si>
    <t>Church hire/ Rental Income</t>
  </si>
  <si>
    <t>Wall of remembrance</t>
  </si>
  <si>
    <t>Total Income</t>
  </si>
  <si>
    <t>Donations Congregation</t>
  </si>
  <si>
    <t>Telephone and Internet</t>
  </si>
  <si>
    <t>Contributions</t>
  </si>
  <si>
    <t>Total Expenses</t>
  </si>
  <si>
    <t>Net Profit before interest</t>
  </si>
  <si>
    <t>Net income before transfer to general reserves</t>
  </si>
  <si>
    <t>Total collections received</t>
  </si>
  <si>
    <t xml:space="preserve">General </t>
  </si>
  <si>
    <t>Zweckgebundene</t>
  </si>
  <si>
    <t>Total Donations</t>
  </si>
  <si>
    <t>Total Receipts</t>
  </si>
  <si>
    <t>Other collections Payed to beneficiaries</t>
  </si>
  <si>
    <t>Donations paid to beneficiaries or transferred to Trust funds</t>
  </si>
  <si>
    <t>Paid to beneficiaries or transferred to Trust funds</t>
  </si>
  <si>
    <t>Total paid or transferred</t>
  </si>
  <si>
    <t>Per General</t>
  </si>
  <si>
    <t>Per zweckgebundene</t>
  </si>
  <si>
    <t>Retained Income for the year</t>
  </si>
  <si>
    <t>Youth work Collections and donations</t>
  </si>
  <si>
    <t>Retained Income at beginning of the year</t>
  </si>
  <si>
    <t>Retained Income at end of the year</t>
  </si>
  <si>
    <t>Prepayments</t>
  </si>
  <si>
    <t>Renovation Buildings</t>
  </si>
  <si>
    <t>Renovation Parsonage and buildings</t>
  </si>
  <si>
    <t>Page 4</t>
  </si>
  <si>
    <t>Main Income</t>
  </si>
  <si>
    <t>Legal Expenses</t>
  </si>
  <si>
    <t>Diff</t>
  </si>
  <si>
    <t>Transfer Surplus earnings &amp; intertrust transfers</t>
  </si>
  <si>
    <t>Issue</t>
  </si>
  <si>
    <t>Treasurer comments</t>
  </si>
  <si>
    <t>Action taken</t>
  </si>
  <si>
    <t>Profit on Sale of assets</t>
  </si>
  <si>
    <t>Concerts</t>
  </si>
  <si>
    <t>2. ACCOUNTS RECEIVABLE</t>
  </si>
  <si>
    <t>3.Accounts payable and Provisions</t>
  </si>
  <si>
    <t>4.Cashfunds available and usage</t>
  </si>
  <si>
    <t>Treasurer</t>
  </si>
  <si>
    <t>………………………………………………</t>
  </si>
  <si>
    <t>Chairperson</t>
  </si>
  <si>
    <t>The annual financial statements as set out on pages 3 to 8 were signed and approved on behalf</t>
  </si>
  <si>
    <t xml:space="preserve"> 6-8</t>
  </si>
  <si>
    <t>Notes to the Annual Financial Statements</t>
  </si>
  <si>
    <t xml:space="preserve"> 4-5</t>
  </si>
  <si>
    <t>Balance Sheet</t>
  </si>
  <si>
    <t>Report of the Accounting Officer</t>
  </si>
  <si>
    <t>Page</t>
  </si>
  <si>
    <t>CONTENTS</t>
  </si>
  <si>
    <t>ANNUAL FINANCIAL STATEMENTS</t>
  </si>
  <si>
    <t>Building Projects &amp; Building Renovation funds</t>
  </si>
  <si>
    <t>Opening Balance            1 January 2015</t>
  </si>
  <si>
    <t>Closing Balance       31 December 2015</t>
  </si>
  <si>
    <t>Generator</t>
  </si>
  <si>
    <t>Security Equipment</t>
  </si>
  <si>
    <t>Direct Contributions,Collections and Donations</t>
  </si>
  <si>
    <t>Expenses and Capital Expenditure Paid</t>
  </si>
  <si>
    <t>notes Assets-Depreciation rate</t>
  </si>
  <si>
    <t>Total Other Collections</t>
  </si>
  <si>
    <t>EVANGELISCHE-LUTHERISCHE xxxxxxxxx</t>
  </si>
  <si>
    <t>Income Statement</t>
  </si>
  <si>
    <t>of the Church Council on xxxxxxx</t>
  </si>
  <si>
    <t>HOUSEKEEPING EXPENSES</t>
  </si>
  <si>
    <t>5.Fund raising (net)</t>
  </si>
  <si>
    <t>6.Fixed Assets</t>
  </si>
  <si>
    <t xml:space="preserve">Opening Balance           </t>
  </si>
  <si>
    <t xml:space="preserve">Closing Balance     </t>
  </si>
  <si>
    <t>7.Dedicated Funds and Trust Funds</t>
  </si>
  <si>
    <t xml:space="preserve">Opening Balance              </t>
  </si>
  <si>
    <t xml:space="preserve">Closing Balance        </t>
  </si>
  <si>
    <t>Seniors work</t>
  </si>
  <si>
    <t>xxxx</t>
  </si>
  <si>
    <t>1.  RESERVES</t>
  </si>
  <si>
    <t>Wall of Rememberance</t>
  </si>
  <si>
    <t>Opening Balance</t>
  </si>
  <si>
    <t>Retained revenue</t>
  </si>
  <si>
    <t>Plantation Project</t>
  </si>
  <si>
    <t>Plantation Assets</t>
  </si>
  <si>
    <t xml:space="preserve">8.Projects </t>
  </si>
  <si>
    <t>Total Projects</t>
  </si>
  <si>
    <t>Maize Project</t>
  </si>
  <si>
    <t>Opening Value</t>
  </si>
  <si>
    <t>Closing Balance</t>
  </si>
  <si>
    <t>Transferred to Congregation</t>
  </si>
  <si>
    <t>Net Balance retained in Project funds</t>
  </si>
  <si>
    <t>9.Collections and Donations</t>
  </si>
  <si>
    <t>Earnings in Projects</t>
  </si>
  <si>
    <t>Retained in Project funds</t>
  </si>
  <si>
    <t>7</t>
  </si>
  <si>
    <t>8</t>
  </si>
  <si>
    <t>Project Reserves</t>
  </si>
  <si>
    <t>Earnings/Revaluation for the year</t>
  </si>
  <si>
    <t xml:space="preserve">Expenses </t>
  </si>
  <si>
    <t>NELCSA Pastor in Service</t>
  </si>
  <si>
    <t>NELCSA Church running Cost</t>
  </si>
  <si>
    <t>NELCSA Solidarity contributions</t>
  </si>
  <si>
    <t>NELCSA</t>
  </si>
  <si>
    <t xml:space="preserve">     NELCSA</t>
  </si>
  <si>
    <t>EXPENSES</t>
  </si>
  <si>
    <t>NELCSA - EXPENSES</t>
  </si>
  <si>
    <t>for the year ended 31 December 20XX</t>
  </si>
  <si>
    <t>20XX</t>
  </si>
  <si>
    <t xml:space="preserve"> 31 December 20XX</t>
  </si>
  <si>
    <t>NELCSAMission</t>
  </si>
  <si>
    <t>NELCSA Youth work</t>
  </si>
  <si>
    <t>NELCSA Theological Education</t>
  </si>
  <si>
    <t>NELCSA Friedenskirche</t>
  </si>
  <si>
    <t>NELCSA Church music</t>
  </si>
  <si>
    <t xml:space="preserve">NELCSA  Seniors </t>
  </si>
  <si>
    <t>Total NELCSA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</si>
</sst>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 #,##0_ ;_ * \-#,##0_ ;_ * &quot;-&quot;??_ ;_ @_ "/>
    <numFmt numFmtId="166" formatCode="#,##0;\(#,##0\)"/>
    <numFmt numFmtId="167" formatCode="#,##0.00;\(#,##0.00\)"/>
    <numFmt numFmtId="168" formatCode="[$-1C09]dd\ mmmm\ yyyy;@"/>
    <numFmt numFmtId="169" formatCode="0.0%"/>
    <numFmt numFmtId="170" formatCode="#,##0_ ;[Red]\-#,##0\ "/>
    <numFmt numFmtId="171" formatCode="_-* #,##0_-;\-* #,##0_-;_-* &quot;-&quot;??_-;_-@_-"/>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name val="Arial"/>
      <family val="2"/>
    </font>
    <font>
      <sz val="10"/>
      <name val="Arial"/>
      <family val="2"/>
    </font>
    <font>
      <b/>
      <u/>
      <sz val="10"/>
      <name val="Arial"/>
      <family val="2"/>
    </font>
    <font>
      <sz val="9"/>
      <name val="Arial"/>
      <family val="2"/>
    </font>
    <font>
      <sz val="8"/>
      <name val="Arial"/>
      <family val="2"/>
    </font>
    <font>
      <sz val="9"/>
      <color indexed="81"/>
      <name val="Tahoma"/>
      <family val="2"/>
    </font>
    <font>
      <sz val="9"/>
      <color indexed="81"/>
      <name val="Tahoma"/>
      <charset val="1"/>
    </font>
    <font>
      <b/>
      <sz val="9"/>
      <color indexed="81"/>
      <name val="Tahoma"/>
      <charset val="1"/>
    </font>
    <font>
      <b/>
      <sz val="9"/>
      <color indexed="81"/>
      <name val="Tahoma"/>
      <family val="2"/>
    </font>
  </fonts>
  <fills count="2">
    <fill>
      <patternFill patternType="none"/>
    </fill>
    <fill>
      <patternFill patternType="gray125"/>
    </fill>
  </fills>
  <borders count="20">
    <border>
      <left/>
      <right/>
      <top/>
      <bottom/>
      <diagonal/>
    </border>
    <border>
      <left/>
      <right/>
      <top style="thin">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14">
    <xf numFmtId="0" fontId="0" fillId="0" borderId="0"/>
    <xf numFmtId="164" fontId="13" fillId="0" borderId="0" applyFont="0" applyFill="0" applyBorder="0" applyAlignment="0" applyProtection="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3" fillId="0" borderId="0"/>
    <xf numFmtId="164" fontId="3" fillId="0" borderId="0" applyFont="0" applyFill="0" applyBorder="0" applyAlignment="0" applyProtection="0"/>
    <xf numFmtId="0" fontId="2" fillId="0" borderId="0"/>
    <xf numFmtId="164" fontId="2" fillId="0" borderId="0" applyFont="0" applyFill="0" applyBorder="0" applyAlignment="0" applyProtection="0"/>
  </cellStyleXfs>
  <cellXfs count="257">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xf numFmtId="0" fontId="15" fillId="0" borderId="0" xfId="0" applyFont="1"/>
    <xf numFmtId="0" fontId="15" fillId="0" borderId="0" xfId="0" applyFont="1" applyAlignment="1">
      <alignment horizontal="center"/>
    </xf>
    <xf numFmtId="0" fontId="15" fillId="0" borderId="0" xfId="0" applyFont="1" applyAlignment="1"/>
    <xf numFmtId="165" fontId="15" fillId="0" borderId="0" xfId="1" applyNumberFormat="1" applyFont="1" applyAlignment="1"/>
    <xf numFmtId="165" fontId="15" fillId="0" borderId="0" xfId="1" applyNumberFormat="1" applyFont="1"/>
    <xf numFmtId="166" fontId="0" fillId="0" borderId="0" xfId="0" applyNumberFormat="1" applyAlignment="1"/>
    <xf numFmtId="166" fontId="0" fillId="0" borderId="0" xfId="0" applyNumberFormat="1"/>
    <xf numFmtId="166" fontId="0" fillId="0" borderId="0" xfId="0" applyNumberFormat="1" applyAlignment="1">
      <alignment wrapText="1"/>
    </xf>
    <xf numFmtId="0" fontId="0" fillId="0" borderId="0" xfId="0" applyAlignment="1">
      <alignment vertical="top"/>
    </xf>
    <xf numFmtId="0" fontId="14" fillId="0" borderId="0" xfId="0" applyFont="1" applyAlignment="1">
      <alignment vertical="top"/>
    </xf>
    <xf numFmtId="3" fontId="14" fillId="0" borderId="0" xfId="0" applyNumberFormat="1" applyFont="1" applyAlignment="1">
      <alignment vertical="top"/>
    </xf>
    <xf numFmtId="3" fontId="0" fillId="0" borderId="0" xfId="0" applyNumberFormat="1" applyAlignment="1">
      <alignment vertical="top"/>
    </xf>
    <xf numFmtId="0" fontId="15" fillId="0" borderId="0" xfId="0" applyFont="1" applyAlignment="1">
      <alignment vertical="top"/>
    </xf>
    <xf numFmtId="0" fontId="15" fillId="0" borderId="0" xfId="0" applyFont="1" applyAlignment="1">
      <alignment horizontal="center" vertical="top"/>
    </xf>
    <xf numFmtId="165" fontId="15" fillId="0" borderId="0" xfId="1" applyNumberFormat="1" applyFont="1" applyAlignment="1">
      <alignment horizontal="center" vertical="top"/>
    </xf>
    <xf numFmtId="165" fontId="15" fillId="0" borderId="0" xfId="1" applyNumberFormat="1" applyFont="1" applyAlignment="1">
      <alignment vertical="top"/>
    </xf>
    <xf numFmtId="0" fontId="14" fillId="0" borderId="0" xfId="0" applyFont="1" applyAlignment="1"/>
    <xf numFmtId="0" fontId="0" fillId="0" borderId="0" xfId="0" applyAlignment="1">
      <alignment horizontal="center" vertical="top"/>
    </xf>
    <xf numFmtId="0" fontId="0" fillId="0" borderId="0" xfId="0" applyBorder="1" applyAlignment="1">
      <alignment vertical="top"/>
    </xf>
    <xf numFmtId="3" fontId="14" fillId="0" borderId="1" xfId="0" applyNumberFormat="1" applyFont="1" applyBorder="1" applyAlignment="1"/>
    <xf numFmtId="165" fontId="15" fillId="0" borderId="1" xfId="1" applyNumberFormat="1" applyFont="1" applyBorder="1" applyAlignment="1"/>
    <xf numFmtId="165" fontId="15" fillId="0" borderId="0" xfId="1" applyNumberFormat="1" applyFont="1" applyBorder="1" applyAlignment="1">
      <alignment vertical="top"/>
    </xf>
    <xf numFmtId="0" fontId="0" fillId="0" borderId="0" xfId="0" applyAlignment="1">
      <alignment horizontal="center" wrapText="1"/>
    </xf>
    <xf numFmtId="165" fontId="15" fillId="0" borderId="0" xfId="1" applyNumberFormat="1" applyFont="1" applyBorder="1" applyAlignment="1"/>
    <xf numFmtId="0" fontId="0" fillId="0" borderId="2" xfId="0" applyBorder="1"/>
    <xf numFmtId="0" fontId="0" fillId="0" borderId="0" xfId="0" applyBorder="1"/>
    <xf numFmtId="0" fontId="0" fillId="0" borderId="0" xfId="0" applyFill="1"/>
    <xf numFmtId="15" fontId="15" fillId="0" borderId="0" xfId="0" applyNumberFormat="1" applyFont="1"/>
    <xf numFmtId="0" fontId="16" fillId="0" borderId="0" xfId="0" applyFont="1" applyAlignment="1">
      <alignment horizontal="center" vertical="top"/>
    </xf>
    <xf numFmtId="165" fontId="16" fillId="0" borderId="0" xfId="1" applyNumberFormat="1" applyFont="1" applyAlignment="1">
      <alignment vertical="top"/>
    </xf>
    <xf numFmtId="165" fontId="16" fillId="0" borderId="1" xfId="1" applyNumberFormat="1" applyFont="1" applyBorder="1" applyAlignment="1">
      <alignment vertical="top"/>
    </xf>
    <xf numFmtId="0" fontId="15" fillId="0" borderId="0" xfId="0" applyFont="1" applyAlignment="1">
      <alignment vertical="top" wrapText="1"/>
    </xf>
    <xf numFmtId="165" fontId="0" fillId="0" borderId="0" xfId="1" applyNumberFormat="1" applyFont="1"/>
    <xf numFmtId="165" fontId="15" fillId="0" borderId="3" xfId="1" applyNumberFormat="1" applyFont="1" applyBorder="1" applyAlignment="1">
      <alignment vertical="top"/>
    </xf>
    <xf numFmtId="165" fontId="15" fillId="0" borderId="4" xfId="1" applyNumberFormat="1" applyFont="1" applyFill="1" applyBorder="1" applyAlignment="1">
      <alignment vertical="top"/>
    </xf>
    <xf numFmtId="0" fontId="0" fillId="0" borderId="0" xfId="0" applyFill="1" applyAlignment="1">
      <alignment horizontal="center"/>
    </xf>
    <xf numFmtId="3" fontId="0" fillId="0" borderId="0" xfId="0" applyNumberFormat="1" applyBorder="1" applyAlignment="1">
      <alignment vertical="top"/>
    </xf>
    <xf numFmtId="0" fontId="15" fillId="0" borderId="0" xfId="0" applyFont="1" applyBorder="1" applyAlignment="1">
      <alignment horizontal="center"/>
    </xf>
    <xf numFmtId="0" fontId="0" fillId="0" borderId="0" xfId="0" applyBorder="1" applyAlignment="1">
      <alignment horizontal="center" wrapText="1"/>
    </xf>
    <xf numFmtId="0" fontId="0" fillId="0" borderId="0" xfId="0" applyBorder="1" applyAlignment="1"/>
    <xf numFmtId="165" fontId="16" fillId="0" borderId="0" xfId="1" applyNumberFormat="1" applyFont="1" applyBorder="1" applyAlignment="1">
      <alignment vertical="top"/>
    </xf>
    <xf numFmtId="165" fontId="16" fillId="0" borderId="5" xfId="1" applyNumberFormat="1" applyFont="1" applyBorder="1" applyAlignment="1">
      <alignment vertical="top"/>
    </xf>
    <xf numFmtId="165" fontId="16" fillId="0" borderId="6" xfId="1" applyNumberFormat="1" applyFont="1" applyBorder="1" applyAlignment="1">
      <alignment vertical="top"/>
    </xf>
    <xf numFmtId="165" fontId="16" fillId="0" borderId="7" xfId="1" applyNumberFormat="1" applyFont="1" applyBorder="1" applyAlignment="1">
      <alignment vertical="top"/>
    </xf>
    <xf numFmtId="0" fontId="15" fillId="0" borderId="0" xfId="0" applyFont="1" applyBorder="1"/>
    <xf numFmtId="0" fontId="15" fillId="0" borderId="0" xfId="0" applyFont="1" applyBorder="1" applyAlignment="1"/>
    <xf numFmtId="166" fontId="15" fillId="0" borderId="0" xfId="0" applyNumberFormat="1" applyFont="1" applyAlignment="1">
      <alignment wrapText="1"/>
    </xf>
    <xf numFmtId="164" fontId="0" fillId="0" borderId="0" xfId="1" applyFont="1"/>
    <xf numFmtId="0" fontId="16" fillId="0" borderId="0" xfId="0" applyFont="1" applyAlignment="1">
      <alignment vertical="center"/>
    </xf>
    <xf numFmtId="166" fontId="0" fillId="0" borderId="0" xfId="1" applyNumberFormat="1" applyFont="1" applyBorder="1"/>
    <xf numFmtId="166" fontId="15" fillId="0" borderId="0" xfId="1" applyNumberFormat="1" applyFont="1" applyBorder="1"/>
    <xf numFmtId="0" fontId="15" fillId="0" borderId="0" xfId="0" applyFont="1" applyBorder="1" applyAlignment="1">
      <alignment vertical="center"/>
    </xf>
    <xf numFmtId="0" fontId="15" fillId="0" borderId="0" xfId="0" applyFont="1" applyBorder="1" applyAlignment="1">
      <alignment horizontal="center" vertical="center" wrapText="1"/>
    </xf>
    <xf numFmtId="0" fontId="0" fillId="0" borderId="0" xfId="0" applyFill="1" applyBorder="1"/>
    <xf numFmtId="0" fontId="15" fillId="0" borderId="0" xfId="0" applyFont="1" applyAlignment="1">
      <alignment vertical="justify"/>
    </xf>
    <xf numFmtId="0" fontId="15" fillId="0" borderId="0" xfId="0" applyFont="1" applyBorder="1" applyAlignment="1">
      <alignment vertical="justify"/>
    </xf>
    <xf numFmtId="0" fontId="0" fillId="0" borderId="0" xfId="0" applyBorder="1" applyAlignment="1">
      <alignment vertical="justify"/>
    </xf>
    <xf numFmtId="0" fontId="0" fillId="0" borderId="0" xfId="0" applyAlignment="1">
      <alignment vertical="justify"/>
    </xf>
    <xf numFmtId="166" fontId="15" fillId="0" borderId="0" xfId="0" applyNumberFormat="1" applyFont="1" applyBorder="1" applyAlignment="1">
      <alignment vertical="justify"/>
    </xf>
    <xf numFmtId="0" fontId="0" fillId="0" borderId="0" xfId="0" applyBorder="1" applyAlignment="1">
      <alignment wrapText="1"/>
    </xf>
    <xf numFmtId="166" fontId="0" fillId="0" borderId="0" xfId="1" applyNumberFormat="1" applyFont="1" applyFill="1" applyBorder="1"/>
    <xf numFmtId="165" fontId="16" fillId="0" borderId="0" xfId="1" applyNumberFormat="1" applyFont="1" applyFill="1" applyBorder="1" applyAlignment="1">
      <alignment vertical="top"/>
    </xf>
    <xf numFmtId="166" fontId="16" fillId="0" borderId="0" xfId="1" applyNumberFormat="1" applyFont="1" applyFill="1" applyBorder="1" applyAlignment="1">
      <alignment vertical="top"/>
    </xf>
    <xf numFmtId="0" fontId="16" fillId="0" borderId="0" xfId="0" applyFont="1"/>
    <xf numFmtId="4" fontId="0" fillId="0" borderId="0" xfId="0" applyNumberFormat="1"/>
    <xf numFmtId="165" fontId="0" fillId="0" borderId="0" xfId="1" applyNumberFormat="1" applyFont="1" applyAlignment="1"/>
    <xf numFmtId="166" fontId="0" fillId="0" borderId="0" xfId="0" applyNumberFormat="1" applyBorder="1" applyAlignment="1">
      <alignment wrapText="1"/>
    </xf>
    <xf numFmtId="167" fontId="0" fillId="0" borderId="0" xfId="1" applyNumberFormat="1" applyFont="1" applyBorder="1"/>
    <xf numFmtId="166" fontId="0" fillId="0" borderId="8" xfId="0" applyNumberFormat="1" applyBorder="1"/>
    <xf numFmtId="165" fontId="15" fillId="0" borderId="4" xfId="1" applyNumberFormat="1" applyFont="1" applyBorder="1" applyAlignment="1">
      <alignment vertical="top"/>
    </xf>
    <xf numFmtId="164" fontId="15" fillId="0" borderId="0" xfId="1" applyNumberFormat="1" applyFont="1"/>
    <xf numFmtId="0" fontId="15" fillId="0" borderId="9" xfId="0" applyFont="1" applyBorder="1" applyAlignment="1"/>
    <xf numFmtId="0" fontId="0" fillId="0" borderId="11" xfId="0" applyBorder="1" applyAlignment="1"/>
    <xf numFmtId="166" fontId="14" fillId="0" borderId="0" xfId="0" applyNumberFormat="1" applyFont="1" applyAlignment="1">
      <alignment wrapText="1"/>
    </xf>
    <xf numFmtId="166" fontId="15" fillId="0" borderId="0" xfId="0" applyNumberFormat="1" applyFont="1" applyBorder="1" applyAlignment="1"/>
    <xf numFmtId="166" fontId="14" fillId="0" borderId="0" xfId="0" applyNumberFormat="1" applyFont="1" applyBorder="1" applyAlignment="1">
      <alignment wrapText="1"/>
    </xf>
    <xf numFmtId="166" fontId="15" fillId="0" borderId="0" xfId="1" applyNumberFormat="1" applyFont="1" applyBorder="1" applyAlignment="1">
      <alignment wrapText="1"/>
    </xf>
    <xf numFmtId="166" fontId="15" fillId="0" borderId="0" xfId="1" applyNumberFormat="1" applyFont="1" applyBorder="1" applyAlignment="1"/>
    <xf numFmtId="166" fontId="15" fillId="0" borderId="0" xfId="1" applyNumberFormat="1" applyFont="1" applyFill="1" applyBorder="1" applyAlignment="1"/>
    <xf numFmtId="166" fontId="15" fillId="0" borderId="0" xfId="1" applyNumberFormat="1" applyFont="1" applyAlignment="1"/>
    <xf numFmtId="165" fontId="0" fillId="0" borderId="1" xfId="1" applyNumberFormat="1" applyFont="1" applyBorder="1" applyAlignment="1"/>
    <xf numFmtId="166" fontId="15" fillId="0" borderId="0" xfId="1" applyNumberFormat="1" applyFont="1"/>
    <xf numFmtId="166" fontId="15" fillId="0" borderId="1" xfId="1" applyNumberFormat="1" applyFont="1" applyBorder="1"/>
    <xf numFmtId="0" fontId="15" fillId="0" borderId="0" xfId="0" applyFont="1" applyFill="1" applyBorder="1"/>
    <xf numFmtId="166" fontId="0" fillId="0" borderId="1" xfId="1" applyNumberFormat="1" applyFont="1" applyBorder="1"/>
    <xf numFmtId="0" fontId="16" fillId="0" borderId="0" xfId="0" applyFont="1" applyBorder="1"/>
    <xf numFmtId="166" fontId="16" fillId="0" borderId="0" xfId="0" applyNumberFormat="1" applyFont="1" applyAlignment="1">
      <alignment wrapText="1"/>
    </xf>
    <xf numFmtId="4" fontId="0" fillId="0" borderId="8" xfId="0" applyNumberFormat="1" applyBorder="1" applyAlignment="1">
      <alignment horizontal="center"/>
    </xf>
    <xf numFmtId="166" fontId="15" fillId="0" borderId="0" xfId="1" applyNumberFormat="1" applyFont="1" applyFill="1" applyBorder="1" applyAlignment="1">
      <alignment wrapText="1"/>
    </xf>
    <xf numFmtId="166" fontId="16" fillId="0" borderId="0" xfId="1" applyNumberFormat="1" applyFont="1" applyBorder="1"/>
    <xf numFmtId="0" fontId="16" fillId="0" borderId="0" xfId="0" applyFont="1" applyFill="1" applyBorder="1"/>
    <xf numFmtId="166" fontId="16" fillId="0" borderId="1" xfId="1" applyNumberFormat="1" applyFont="1" applyBorder="1"/>
    <xf numFmtId="166" fontId="0" fillId="0" borderId="0" xfId="0" applyNumberFormat="1" applyFill="1" applyBorder="1" applyAlignment="1">
      <alignment wrapText="1"/>
    </xf>
    <xf numFmtId="0" fontId="0" fillId="0" borderId="0" xfId="0" applyFill="1" applyAlignment="1">
      <alignment vertical="justify"/>
    </xf>
    <xf numFmtId="164" fontId="0" fillId="0" borderId="0" xfId="1" applyFont="1" applyBorder="1"/>
    <xf numFmtId="165" fontId="15" fillId="0" borderId="16" xfId="1" applyNumberFormat="1" applyFont="1" applyFill="1" applyBorder="1" applyAlignment="1">
      <alignment vertical="top"/>
    </xf>
    <xf numFmtId="0" fontId="0" fillId="0" borderId="0" xfId="0" quotePrefix="1"/>
    <xf numFmtId="0" fontId="0" fillId="0" borderId="0" xfId="0" applyFill="1" applyAlignment="1">
      <alignment wrapText="1"/>
    </xf>
    <xf numFmtId="0" fontId="15" fillId="0" borderId="0" xfId="0" applyFont="1" applyFill="1"/>
    <xf numFmtId="0" fontId="0" fillId="0" borderId="0" xfId="0" applyFill="1" applyAlignment="1"/>
    <xf numFmtId="0" fontId="15" fillId="0" borderId="11" xfId="0" applyFont="1" applyBorder="1" applyAlignment="1">
      <alignment horizontal="center" wrapText="1"/>
    </xf>
    <xf numFmtId="0" fontId="15" fillId="0" borderId="15" xfId="0" applyFont="1" applyBorder="1" applyAlignment="1">
      <alignment horizontal="center" wrapText="1"/>
    </xf>
    <xf numFmtId="0" fontId="15" fillId="0" borderId="0" xfId="0" applyFont="1" applyFill="1" applyAlignment="1"/>
    <xf numFmtId="0" fontId="15" fillId="0" borderId="8" xfId="0" applyFont="1" applyFill="1" applyBorder="1" applyAlignment="1">
      <alignment horizontal="center"/>
    </xf>
    <xf numFmtId="168" fontId="15" fillId="0" borderId="0" xfId="0" applyNumberFormat="1" applyFont="1" applyAlignment="1">
      <alignment horizontal="left"/>
    </xf>
    <xf numFmtId="166" fontId="0" fillId="0" borderId="0" xfId="0" applyNumberFormat="1" applyFill="1" applyBorder="1" applyAlignment="1">
      <alignment vertical="top"/>
    </xf>
    <xf numFmtId="0" fontId="0" fillId="0" borderId="8" xfId="0" applyBorder="1" applyAlignment="1">
      <alignment horizontal="center"/>
    </xf>
    <xf numFmtId="3" fontId="0" fillId="0" borderId="0" xfId="0" applyNumberFormat="1"/>
    <xf numFmtId="0" fontId="0" fillId="0" borderId="0" xfId="0" applyNumberFormat="1"/>
    <xf numFmtId="49" fontId="0" fillId="0" borderId="0" xfId="0" applyNumberFormat="1" applyAlignment="1">
      <alignment horizontal="right"/>
    </xf>
    <xf numFmtId="9" fontId="0" fillId="0" borderId="0" xfId="0" applyNumberFormat="1" applyAlignment="1">
      <alignment horizontal="center"/>
    </xf>
    <xf numFmtId="169" fontId="0" fillId="0" borderId="0" xfId="0" applyNumberFormat="1" applyAlignment="1">
      <alignment horizontal="center"/>
    </xf>
    <xf numFmtId="164" fontId="0" fillId="0" borderId="0" xfId="1" applyFont="1" applyFill="1" applyBorder="1"/>
    <xf numFmtId="164" fontId="0" fillId="0" borderId="0" xfId="1" applyFont="1" applyFill="1"/>
    <xf numFmtId="166" fontId="0" fillId="0" borderId="14" xfId="1" applyNumberFormat="1" applyFont="1" applyFill="1" applyBorder="1"/>
    <xf numFmtId="4" fontId="16" fillId="0" borderId="0" xfId="0" applyNumberFormat="1" applyFont="1" applyBorder="1" applyAlignment="1">
      <alignment horizontal="center" vertical="center" wrapText="1"/>
    </xf>
    <xf numFmtId="0" fontId="0" fillId="0" borderId="0" xfId="0" applyAlignment="1">
      <alignment horizontal="center" vertical="center" wrapText="1"/>
    </xf>
    <xf numFmtId="4" fontId="16" fillId="0" borderId="0" xfId="0" applyNumberFormat="1" applyFont="1" applyAlignment="1">
      <alignment horizontal="center" vertical="center" wrapText="1"/>
    </xf>
    <xf numFmtId="0" fontId="16" fillId="0" borderId="0" xfId="0" applyFont="1" applyAlignment="1">
      <alignment horizontal="center" vertical="center" wrapText="1"/>
    </xf>
    <xf numFmtId="4" fontId="0" fillId="0" borderId="14" xfId="0" applyNumberFormat="1" applyBorder="1" applyAlignment="1">
      <alignment horizontal="center" vertical="center" wrapText="1"/>
    </xf>
    <xf numFmtId="0" fontId="15" fillId="0" borderId="0" xfId="0" applyFont="1" applyBorder="1" applyAlignment="1">
      <alignment horizontal="center" wrapText="1"/>
    </xf>
    <xf numFmtId="166" fontId="16" fillId="0" borderId="0" xfId="0" applyNumberFormat="1" applyFont="1" applyFill="1" applyBorder="1" applyAlignment="1">
      <alignment wrapText="1"/>
    </xf>
    <xf numFmtId="166" fontId="16" fillId="0" borderId="0" xfId="0" applyNumberFormat="1" applyFont="1" applyBorder="1" applyAlignment="1">
      <alignment wrapText="1"/>
    </xf>
    <xf numFmtId="166" fontId="16" fillId="0" borderId="0" xfId="0" applyNumberFormat="1" applyFont="1" applyBorder="1" applyAlignment="1"/>
    <xf numFmtId="166" fontId="16" fillId="0" borderId="0" xfId="0" applyNumberFormat="1" applyFont="1" applyBorder="1" applyAlignment="1">
      <alignment vertical="justify"/>
    </xf>
    <xf numFmtId="0" fontId="16" fillId="0" borderId="0" xfId="0" applyFont="1" applyBorder="1" applyAlignment="1">
      <alignment vertical="justify"/>
    </xf>
    <xf numFmtId="0" fontId="16" fillId="0" borderId="0" xfId="0" applyFont="1" applyAlignment="1">
      <alignment vertical="justify"/>
    </xf>
    <xf numFmtId="166" fontId="16" fillId="0" borderId="0" xfId="1" applyNumberFormat="1" applyFont="1" applyFill="1" applyBorder="1" applyAlignment="1">
      <alignment wrapText="1"/>
    </xf>
    <xf numFmtId="166" fontId="16" fillId="0" borderId="0" xfId="1" applyNumberFormat="1" applyFont="1" applyBorder="1" applyAlignment="1">
      <alignment wrapText="1"/>
    </xf>
    <xf numFmtId="0" fontId="15" fillId="0" borderId="0" xfId="0" applyFont="1" applyAlignment="1">
      <alignment wrapText="1"/>
    </xf>
    <xf numFmtId="0" fontId="0" fillId="0" borderId="0" xfId="0" applyFill="1" applyBorder="1" applyAlignment="1">
      <alignment wrapText="1"/>
    </xf>
    <xf numFmtId="0" fontId="16" fillId="0" borderId="0" xfId="0" applyFont="1" applyAlignment="1">
      <alignment wrapText="1"/>
    </xf>
    <xf numFmtId="0" fontId="0" fillId="0" borderId="0" xfId="0" applyAlignment="1"/>
    <xf numFmtId="0" fontId="15" fillId="0" borderId="10" xfId="0" applyFont="1" applyBorder="1" applyAlignment="1">
      <alignment horizontal="center"/>
    </xf>
    <xf numFmtId="0" fontId="0" fillId="0" borderId="0" xfId="0" applyBorder="1" applyAlignment="1">
      <alignment horizontal="center"/>
    </xf>
    <xf numFmtId="166" fontId="16" fillId="0" borderId="0" xfId="0" applyNumberFormat="1" applyFont="1" applyAlignment="1">
      <alignment horizontal="center" wrapText="1"/>
    </xf>
    <xf numFmtId="166" fontId="16" fillId="0" borderId="0" xfId="0" applyNumberFormat="1" applyFont="1" applyBorder="1" applyAlignment="1">
      <alignment horizontal="center" wrapText="1"/>
    </xf>
    <xf numFmtId="166" fontId="0" fillId="0" borderId="0" xfId="0" applyNumberFormat="1" applyBorder="1" applyAlignment="1">
      <alignment horizontal="center" wrapText="1"/>
    </xf>
    <xf numFmtId="166" fontId="16" fillId="0" borderId="14" xfId="1" applyNumberFormat="1" applyFont="1" applyFill="1" applyBorder="1" applyAlignment="1">
      <alignment wrapText="1"/>
    </xf>
    <xf numFmtId="166" fontId="15" fillId="0" borderId="14" xfId="1" applyNumberFormat="1" applyFont="1" applyFill="1" applyBorder="1" applyAlignment="1">
      <alignment wrapText="1"/>
    </xf>
    <xf numFmtId="166" fontId="15" fillId="0" borderId="1" xfId="1" applyNumberFormat="1" applyFont="1" applyFill="1" applyBorder="1" applyAlignment="1">
      <alignment wrapText="1"/>
    </xf>
    <xf numFmtId="166" fontId="15" fillId="0" borderId="0" xfId="0" applyNumberFormat="1" applyFont="1" applyBorder="1" applyAlignment="1">
      <alignment horizontal="center" wrapText="1"/>
    </xf>
    <xf numFmtId="0" fontId="16" fillId="0" borderId="0" xfId="0" applyFont="1" applyFill="1" applyBorder="1" applyAlignment="1">
      <alignment wrapText="1"/>
    </xf>
    <xf numFmtId="0" fontId="15" fillId="0" borderId="0" xfId="0" quotePrefix="1" applyFont="1"/>
    <xf numFmtId="0" fontId="15" fillId="0" borderId="0" xfId="0" applyFont="1" applyFill="1" applyBorder="1" applyAlignment="1">
      <alignment wrapText="1"/>
    </xf>
    <xf numFmtId="166" fontId="15" fillId="0" borderId="0" xfId="0" applyNumberFormat="1" applyFont="1" applyFill="1" applyBorder="1" applyAlignment="1">
      <alignment horizontal="center"/>
    </xf>
    <xf numFmtId="171" fontId="0" fillId="0" borderId="0" xfId="1" applyNumberFormat="1" applyFont="1"/>
    <xf numFmtId="171" fontId="15" fillId="0" borderId="1" xfId="1" applyNumberFormat="1" applyFont="1" applyBorder="1"/>
    <xf numFmtId="171" fontId="15" fillId="0" borderId="0" xfId="1" applyNumberFormat="1" applyFont="1" applyBorder="1"/>
    <xf numFmtId="171" fontId="15" fillId="0" borderId="1" xfId="0" applyNumberFormat="1" applyFont="1" applyBorder="1"/>
    <xf numFmtId="171" fontId="0" fillId="0" borderId="0" xfId="0" applyNumberFormat="1"/>
    <xf numFmtId="0" fontId="15" fillId="0" borderId="10" xfId="0" applyFont="1" applyFill="1" applyBorder="1" applyAlignment="1"/>
    <xf numFmtId="0" fontId="15" fillId="0" borderId="12" xfId="0" applyFont="1" applyFill="1" applyBorder="1" applyAlignment="1"/>
    <xf numFmtId="0" fontId="0" fillId="0" borderId="8" xfId="0" applyFill="1" applyBorder="1" applyAlignment="1"/>
    <xf numFmtId="0" fontId="0" fillId="0" borderId="15" xfId="0" applyFill="1" applyBorder="1" applyAlignment="1"/>
    <xf numFmtId="166" fontId="0" fillId="0" borderId="0" xfId="0" applyNumberFormat="1" applyFill="1" applyBorder="1" applyAlignment="1"/>
    <xf numFmtId="0" fontId="0" fillId="0" borderId="0" xfId="0" applyFill="1" applyBorder="1" applyAlignment="1"/>
    <xf numFmtId="166" fontId="16" fillId="0" borderId="0" xfId="0" applyNumberFormat="1" applyFont="1" applyFill="1" applyAlignment="1">
      <alignment wrapText="1"/>
    </xf>
    <xf numFmtId="166" fontId="16" fillId="0" borderId="14" xfId="0" applyNumberFormat="1" applyFont="1" applyFill="1" applyBorder="1" applyAlignment="1">
      <alignment wrapText="1"/>
    </xf>
    <xf numFmtId="166" fontId="0" fillId="0" borderId="14" xfId="0" applyNumberFormat="1" applyFill="1" applyBorder="1" applyAlignment="1">
      <alignment wrapText="1"/>
    </xf>
    <xf numFmtId="166" fontId="0" fillId="0" borderId="0" xfId="0" applyNumberFormat="1" applyFill="1"/>
    <xf numFmtId="166" fontId="15" fillId="0" borderId="0" xfId="0" applyNumberFormat="1" applyFont="1" applyFill="1"/>
    <xf numFmtId="165" fontId="0" fillId="0" borderId="0" xfId="1" applyNumberFormat="1" applyFont="1" applyFill="1"/>
    <xf numFmtId="166" fontId="0" fillId="0" borderId="1" xfId="1" applyNumberFormat="1" applyFont="1" applyFill="1" applyBorder="1"/>
    <xf numFmtId="165" fontId="0" fillId="0" borderId="1" xfId="1" applyNumberFormat="1" applyFont="1" applyFill="1" applyBorder="1"/>
    <xf numFmtId="166" fontId="0" fillId="0" borderId="13" xfId="1" applyNumberFormat="1" applyFont="1" applyFill="1" applyBorder="1"/>
    <xf numFmtId="3" fontId="0" fillId="0" borderId="2" xfId="0" applyNumberFormat="1" applyBorder="1"/>
    <xf numFmtId="0" fontId="16" fillId="0" borderId="0" xfId="0" applyFont="1" applyAlignment="1">
      <alignment vertical="top"/>
    </xf>
    <xf numFmtId="166" fontId="16" fillId="0" borderId="0" xfId="1" applyNumberFormat="1" applyFont="1" applyFill="1" applyBorder="1" applyAlignment="1"/>
    <xf numFmtId="166" fontId="16" fillId="0" borderId="1" xfId="1" applyNumberFormat="1" applyFont="1" applyFill="1" applyBorder="1" applyAlignment="1"/>
    <xf numFmtId="171" fontId="15" fillId="0" borderId="19" xfId="0" applyNumberFormat="1" applyFont="1" applyBorder="1"/>
    <xf numFmtId="0" fontId="0" fillId="0" borderId="0" xfId="0" applyFill="1" applyAlignment="1">
      <alignment horizontal="center" wrapText="1"/>
    </xf>
    <xf numFmtId="170" fontId="10" fillId="0" borderId="0" xfId="4" applyNumberFormat="1"/>
    <xf numFmtId="166" fontId="16" fillId="0" borderId="0" xfId="1" applyNumberFormat="1" applyFont="1"/>
    <xf numFmtId="166" fontId="16" fillId="0" borderId="19" xfId="1" applyNumberFormat="1" applyFont="1" applyBorder="1"/>
    <xf numFmtId="166" fontId="16" fillId="0" borderId="1" xfId="1" applyNumberFormat="1" applyFont="1" applyFill="1" applyBorder="1"/>
    <xf numFmtId="166" fontId="16" fillId="0" borderId="19" xfId="1" applyNumberFormat="1" applyFont="1" applyFill="1" applyBorder="1"/>
    <xf numFmtId="0" fontId="13" fillId="0" borderId="0" xfId="0" applyFont="1"/>
    <xf numFmtId="0" fontId="14" fillId="0" borderId="0" xfId="0" applyFont="1" applyBorder="1" applyAlignment="1"/>
    <xf numFmtId="0" fontId="14" fillId="0" borderId="0" xfId="0" applyFont="1"/>
    <xf numFmtId="4" fontId="13" fillId="0" borderId="0" xfId="0" applyNumberFormat="1" applyFont="1" applyBorder="1" applyAlignment="1">
      <alignment horizontal="center" vertical="center" wrapText="1"/>
    </xf>
    <xf numFmtId="0" fontId="13" fillId="0" borderId="0" xfId="0" applyFont="1" applyBorder="1" applyAlignment="1">
      <alignment wrapText="1"/>
    </xf>
    <xf numFmtId="0" fontId="0" fillId="0" borderId="0" xfId="0" applyAlignment="1">
      <alignment wrapText="1"/>
    </xf>
    <xf numFmtId="166" fontId="8" fillId="0" borderId="0" xfId="6" applyNumberFormat="1"/>
    <xf numFmtId="4" fontId="13" fillId="0" borderId="14" xfId="0" applyNumberFormat="1" applyFont="1" applyBorder="1" applyAlignment="1">
      <alignment horizontal="center" vertical="center" wrapText="1"/>
    </xf>
    <xf numFmtId="4" fontId="13" fillId="0" borderId="14" xfId="0" applyNumberFormat="1" applyFont="1" applyFill="1" applyBorder="1" applyAlignment="1">
      <alignment horizontal="center" vertical="center" wrapText="1"/>
    </xf>
    <xf numFmtId="0" fontId="13" fillId="0" borderId="0" xfId="0" applyFont="1" applyAlignment="1">
      <alignment wrapText="1"/>
    </xf>
    <xf numFmtId="165" fontId="13" fillId="0" borderId="0" xfId="1" applyNumberFormat="1" applyFont="1" applyAlignment="1">
      <alignment wrapText="1"/>
    </xf>
    <xf numFmtId="0" fontId="14" fillId="0" borderId="0" xfId="0" applyFont="1" applyAlignment="1">
      <alignment wrapText="1"/>
    </xf>
    <xf numFmtId="165" fontId="0" fillId="0" borderId="0" xfId="1" applyNumberFormat="1" applyFont="1" applyAlignment="1">
      <alignment wrapText="1"/>
    </xf>
    <xf numFmtId="165" fontId="0" fillId="0" borderId="0" xfId="1" applyNumberFormat="1" applyFont="1" applyAlignment="1">
      <alignment vertical="top"/>
    </xf>
    <xf numFmtId="0" fontId="0" fillId="0" borderId="0" xfId="0" applyAlignment="1">
      <alignment wrapText="1"/>
    </xf>
    <xf numFmtId="165" fontId="15" fillId="0" borderId="0" xfId="1" applyNumberFormat="1" applyFont="1" applyFill="1"/>
    <xf numFmtId="165" fontId="0" fillId="0" borderId="0" xfId="0" applyNumberFormat="1" applyFill="1"/>
    <xf numFmtId="0" fontId="0" fillId="0" borderId="0" xfId="0" applyAlignment="1"/>
    <xf numFmtId="166" fontId="14" fillId="0" borderId="0" xfId="1" applyNumberFormat="1" applyFont="1" applyBorder="1"/>
    <xf numFmtId="166" fontId="14" fillId="0" borderId="0" xfId="1" applyNumberFormat="1" applyFont="1"/>
    <xf numFmtId="0" fontId="0" fillId="0" borderId="0" xfId="0" applyFont="1"/>
    <xf numFmtId="0" fontId="14" fillId="0" borderId="0" xfId="0" applyFont="1" applyFill="1" applyBorder="1"/>
    <xf numFmtId="0" fontId="14" fillId="0" borderId="0" xfId="0" applyFont="1" applyAlignment="1">
      <alignment vertical="center"/>
    </xf>
    <xf numFmtId="0" fontId="5" fillId="0" borderId="0" xfId="9"/>
    <xf numFmtId="0" fontId="13" fillId="0" borderId="0" xfId="9" applyFont="1"/>
    <xf numFmtId="0" fontId="14" fillId="0" borderId="0" xfId="9" applyFont="1"/>
    <xf numFmtId="0" fontId="13" fillId="0" borderId="0" xfId="9" applyFont="1" applyAlignment="1">
      <alignment horizontal="right"/>
    </xf>
    <xf numFmtId="0" fontId="5" fillId="0" borderId="0" xfId="9" applyAlignment="1">
      <alignment horizontal="right"/>
    </xf>
    <xf numFmtId="0" fontId="17" fillId="0" borderId="0" xfId="9" applyFont="1" applyAlignment="1">
      <alignment horizontal="right"/>
    </xf>
    <xf numFmtId="0" fontId="18" fillId="0" borderId="0" xfId="0" applyFont="1"/>
    <xf numFmtId="0" fontId="0" fillId="0" borderId="0" xfId="0" applyAlignment="1">
      <alignment wrapText="1"/>
    </xf>
    <xf numFmtId="0" fontId="0" fillId="0" borderId="0" xfId="0" applyAlignment="1"/>
    <xf numFmtId="0" fontId="4" fillId="0" borderId="0" xfId="9" applyFont="1"/>
    <xf numFmtId="171" fontId="0" fillId="0" borderId="0" xfId="1" applyNumberFormat="1" applyFont="1" applyBorder="1"/>
    <xf numFmtId="0" fontId="3" fillId="0" borderId="0" xfId="10"/>
    <xf numFmtId="9" fontId="0" fillId="0" borderId="0" xfId="0" applyNumberFormat="1" applyFill="1" applyBorder="1" applyAlignment="1">
      <alignment horizontal="center"/>
    </xf>
    <xf numFmtId="166" fontId="0" fillId="0" borderId="0" xfId="1" applyNumberFormat="1" applyFont="1"/>
    <xf numFmtId="166" fontId="0" fillId="0" borderId="2" xfId="0" applyNumberFormat="1" applyBorder="1"/>
    <xf numFmtId="166" fontId="0" fillId="0" borderId="0" xfId="0" applyNumberFormat="1" applyAlignment="1">
      <alignment horizontal="center" vertical="center" wrapText="1"/>
    </xf>
    <xf numFmtId="166" fontId="0" fillId="0" borderId="8" xfId="0" applyNumberFormat="1" applyBorder="1" applyAlignment="1">
      <alignment horizontal="center"/>
    </xf>
    <xf numFmtId="0" fontId="13" fillId="0" borderId="0" xfId="0" quotePrefix="1" applyFont="1"/>
    <xf numFmtId="0" fontId="0" fillId="0" borderId="0" xfId="0" applyAlignment="1"/>
    <xf numFmtId="0" fontId="1" fillId="0" borderId="0" xfId="9" applyFont="1"/>
    <xf numFmtId="0" fontId="15" fillId="0" borderId="0" xfId="0" applyNumberFormat="1" applyFont="1" applyFill="1" applyBorder="1" applyAlignment="1">
      <alignment horizontal="center"/>
    </xf>
    <xf numFmtId="0" fontId="15" fillId="0" borderId="0" xfId="0" applyNumberFormat="1" applyFont="1" applyBorder="1" applyAlignment="1">
      <alignment horizontal="center"/>
    </xf>
    <xf numFmtId="171" fontId="15" fillId="0" borderId="0" xfId="0" applyNumberFormat="1" applyFont="1" applyFill="1" applyBorder="1" applyAlignment="1">
      <alignment horizontal="center"/>
    </xf>
    <xf numFmtId="0" fontId="13" fillId="0" borderId="0" xfId="0" applyFont="1" applyAlignment="1">
      <alignment vertical="top"/>
    </xf>
    <xf numFmtId="0" fontId="13" fillId="0" borderId="0" xfId="0" applyFont="1" applyAlignment="1"/>
    <xf numFmtId="0" fontId="0" fillId="0" borderId="0" xfId="0" applyAlignment="1">
      <alignment vertical="top" wrapText="1"/>
    </xf>
    <xf numFmtId="0" fontId="0" fillId="0" borderId="0" xfId="0" applyAlignment="1">
      <alignment wrapText="1"/>
    </xf>
    <xf numFmtId="0" fontId="0" fillId="0" borderId="0" xfId="0" applyAlignment="1"/>
    <xf numFmtId="0" fontId="14" fillId="0" borderId="0" xfId="0" applyFont="1" applyBorder="1"/>
    <xf numFmtId="0" fontId="13" fillId="0" borderId="0" xfId="0" applyFont="1" applyBorder="1" applyAlignment="1">
      <alignment vertical="center"/>
    </xf>
    <xf numFmtId="0" fontId="0" fillId="0" borderId="0" xfId="0" applyBorder="1" applyAlignment="1">
      <alignment horizontal="center" vertical="top"/>
    </xf>
    <xf numFmtId="166" fontId="14" fillId="0" borderId="1" xfId="1" applyNumberFormat="1" applyFont="1" applyFill="1" applyBorder="1"/>
    <xf numFmtId="166" fontId="14" fillId="0" borderId="0" xfId="0" applyNumberFormat="1" applyFont="1" applyAlignment="1">
      <alignment horizontal="center" vertical="top" wrapText="1"/>
    </xf>
    <xf numFmtId="166" fontId="14" fillId="0" borderId="0" xfId="1" applyNumberFormat="1" applyFont="1" applyBorder="1" applyAlignment="1">
      <alignment horizontal="center" vertical="top" wrapText="1"/>
    </xf>
    <xf numFmtId="0" fontId="14" fillId="0" borderId="0" xfId="0" applyFont="1" applyFill="1" applyAlignment="1">
      <alignment horizontal="center" vertical="top" wrapText="1"/>
    </xf>
    <xf numFmtId="0" fontId="14" fillId="0" borderId="0" xfId="0" applyFont="1" applyAlignment="1">
      <alignment vertical="top" wrapText="1"/>
    </xf>
    <xf numFmtId="165" fontId="13" fillId="0" borderId="0" xfId="1" quotePrefix="1" applyNumberFormat="1" applyFont="1" applyAlignment="1">
      <alignment horizontal="center" vertical="center"/>
    </xf>
    <xf numFmtId="166" fontId="13" fillId="0" borderId="0" xfId="0" applyNumberFormat="1" applyFont="1" applyAlignment="1">
      <alignment wrapText="1"/>
    </xf>
    <xf numFmtId="166" fontId="13" fillId="0" borderId="0" xfId="1" applyNumberFormat="1" applyAlignment="1">
      <alignment wrapText="1"/>
    </xf>
    <xf numFmtId="166" fontId="13" fillId="0" borderId="14" xfId="1" applyNumberFormat="1" applyBorder="1" applyAlignment="1">
      <alignment wrapText="1"/>
    </xf>
    <xf numFmtId="165" fontId="16" fillId="0" borderId="0" xfId="1" applyNumberFormat="1" applyFont="1" applyFill="1" applyBorder="1" applyAlignment="1">
      <alignment horizontal="right" wrapText="1"/>
    </xf>
    <xf numFmtId="3" fontId="0" fillId="0" borderId="0" xfId="0" applyNumberFormat="1" applyBorder="1"/>
    <xf numFmtId="166" fontId="0" fillId="0" borderId="1" xfId="0" applyNumberFormat="1" applyFill="1" applyBorder="1"/>
    <xf numFmtId="166" fontId="15" fillId="0" borderId="19" xfId="0" applyNumberFormat="1" applyFont="1" applyFill="1" applyBorder="1"/>
    <xf numFmtId="166" fontId="16" fillId="0" borderId="1" xfId="0" applyNumberFormat="1" applyFont="1" applyFill="1" applyBorder="1" applyAlignment="1">
      <alignment wrapText="1"/>
    </xf>
    <xf numFmtId="0" fontId="14" fillId="0" borderId="10" xfId="0" applyFont="1" applyFill="1" applyBorder="1" applyAlignment="1">
      <alignment horizontal="center"/>
    </xf>
    <xf numFmtId="0" fontId="14" fillId="0" borderId="0" xfId="1" applyNumberFormat="1" applyFont="1" applyAlignment="1">
      <alignment horizontal="center" vertical="top"/>
    </xf>
    <xf numFmtId="0" fontId="14" fillId="0" borderId="0" xfId="9" applyFont="1" applyAlignment="1">
      <alignment horizontal="center"/>
    </xf>
    <xf numFmtId="168" fontId="13" fillId="0" borderId="0" xfId="9" applyNumberFormat="1" applyFont="1" applyAlignment="1">
      <alignment horizontal="center"/>
    </xf>
    <xf numFmtId="0" fontId="15" fillId="0" borderId="17" xfId="0" applyFont="1" applyBorder="1" applyAlignment="1">
      <alignment horizontal="center"/>
    </xf>
    <xf numFmtId="0" fontId="0" fillId="0" borderId="18" xfId="0" applyBorder="1" applyAlignment="1">
      <alignment horizontal="center"/>
    </xf>
    <xf numFmtId="0" fontId="0" fillId="0" borderId="0" xfId="0" applyAlignment="1">
      <alignment vertical="top" wrapText="1"/>
    </xf>
    <xf numFmtId="0" fontId="0" fillId="0" borderId="0" xfId="0" applyAlignment="1"/>
  </cellXfs>
  <cellStyles count="14">
    <cellStyle name="Comma" xfId="1" builtinId="3"/>
    <cellStyle name="Comma 2" xfId="11" xr:uid="{00000000-0005-0000-0000-000001000000}"/>
    <cellStyle name="Comma 3" xfId="13" xr:uid="{00000000-0005-0000-0000-000002000000}"/>
    <cellStyle name="Normal" xfId="0" builtinId="0"/>
    <cellStyle name="Normal 10" xfId="10" xr:uid="{00000000-0005-0000-0000-000004000000}"/>
    <cellStyle name="Normal 11" xfId="12" xr:uid="{00000000-0005-0000-0000-000005000000}"/>
    <cellStyle name="Normal 2" xfId="2" xr:uid="{00000000-0005-0000-0000-000006000000}"/>
    <cellStyle name="Normal 3" xfId="3" xr:uid="{00000000-0005-0000-0000-000007000000}"/>
    <cellStyle name="Normal 4" xfId="4" xr:uid="{00000000-0005-0000-0000-000008000000}"/>
    <cellStyle name="Normal 5" xfId="5" xr:uid="{00000000-0005-0000-0000-000009000000}"/>
    <cellStyle name="Normal 6" xfId="6" xr:uid="{00000000-0005-0000-0000-00000A000000}"/>
    <cellStyle name="Normal 7" xfId="7" xr:uid="{00000000-0005-0000-0000-00000B000000}"/>
    <cellStyle name="Normal 8" xfId="8" xr:uid="{00000000-0005-0000-0000-00000C000000}"/>
    <cellStyle name="Normal 9" xfId="9"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FS%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Contens"/>
      <sheetName val="BS"/>
      <sheetName val="Income Statement"/>
      <sheetName val="notes"/>
      <sheetName val="Interactive TB"/>
      <sheetName val="Funds Summary"/>
    </sheetNames>
    <sheetDataSet>
      <sheetData sheetId="0"/>
      <sheetData sheetId="1"/>
      <sheetData sheetId="2"/>
      <sheetData sheetId="3"/>
      <sheetData sheetId="4">
        <row r="48">
          <cell r="D48">
            <v>143715.65</v>
          </cell>
        </row>
      </sheetData>
      <sheetData sheetId="5">
        <row r="6">
          <cell r="E6">
            <v>184134.09</v>
          </cell>
        </row>
        <row r="21">
          <cell r="E21">
            <v>19162.400000000001</v>
          </cell>
        </row>
        <row r="23">
          <cell r="E23">
            <v>49479.97</v>
          </cell>
        </row>
        <row r="29">
          <cell r="E29">
            <v>9114</v>
          </cell>
        </row>
      </sheetData>
      <sheetData sheetId="6"/>
    </sheetDataSet>
  </externalBook>
</externalLink>
</file>

<file path=xl/persons/person.xml><?xml version="1.0" encoding="utf-8"?>
<personList xmlns="http://schemas.microsoft.com/office/spreadsheetml/2018/threadedcomments" xmlns:x="http://schemas.openxmlformats.org/spreadsheetml/2006/main">
  <person displayName="Vernon Filter" id="{2BBBE970-B6EF-44C8-813B-C9DE9313EAF4}" userId="bdbc019d84a21d15"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7" dT="2019-06-20T19:15:06.65" personId="{2BBBE970-B6EF-44C8-813B-C9DE9313EAF4}" id="{87C09194-C90E-44AF-989B-0FB94FFBA0F0}">
    <text>This represents the Revenue from and revaluation of project assets .These are set out in note 4</text>
  </threadedComment>
  <threadedComment ref="B56" dT="2019-06-20T19:18:38.88" personId="{2BBBE970-B6EF-44C8-813B-C9DE9313EAF4}" id="{B94FD597-3542-4E48-B39D-07A339D5E906}">
    <text>This is funds transfered to the various funds. This is a way to provide for "bulky" expenses [vehicles replacement, building renovations etc] over a number of years.</text>
  </threadedComment>
  <threadedComment ref="B59" dT="2019-06-20T19:19:41.55" personId="{2BBBE970-B6EF-44C8-813B-C9DE9313EAF4}" id="{0E016AC7-13CF-4A90-9405-7191D0859E04}">
    <text>The Income and revaluation in projects less the transfer to the congregations is the balance retained in the fund.</text>
  </threadedComment>
</ThreadedComments>
</file>

<file path=xl/threadedComments/threadedComment2.xml><?xml version="1.0" encoding="utf-8"?>
<ThreadedComments xmlns="http://schemas.microsoft.com/office/spreadsheetml/2018/threadedcomments" xmlns:x="http://schemas.openxmlformats.org/spreadsheetml/2006/main">
  <threadedComment ref="C91" dT="2019-06-20T19:35:57.31" personId="{2BBBE970-B6EF-44C8-813B-C9DE9313EAF4}" id="{B03D2231-6F59-4017-981B-331DE663E881}">
    <text>This is contributions directly into these funds and does not go trough the incoem Satement.</text>
  </threadedComment>
  <threadedComment ref="F91" dT="2019-06-20T19:36:58.10" personId="{2BBBE970-B6EF-44C8-813B-C9DE9313EAF4}" id="{EE7F4751-5B0A-4F3B-8256-B82EE0FA3F75}">
    <text>These expenses are in these funds and does not have to be shown in the Incoem Statement.</text>
  </threadedComment>
  <threadedComment ref="D105" dT="2019-06-20T19:22:11.90" personId="{2BBBE970-B6EF-44C8-813B-C9DE9313EAF4}" id="{7083E92F-F48F-45A9-930E-930A9068B6C8}">
    <text>This is the amount transfered from the income Statement. Has to balance with Income Statement .</text>
  </threadedComment>
  <threadedComment ref="C109" dT="2019-06-20T19:33:12.80" personId="{2BBBE970-B6EF-44C8-813B-C9DE9313EAF4}" id="{1904E9A0-49DE-4F30-BC6F-6671AC02FE50}">
    <text>Plantation project are not "cashed" on a annual basis,hence the annual revaluation.
This would allow you to utilize the 10%/R200 000 PBO exemption.
When the platation is "Cashed" the asset is then at a value close to the csh value and no "Profit' needs to be declared at this point.</text>
  </threadedComment>
  <threadedComment ref="C110" dT="2019-06-20T19:34:57.95" personId="{2BBBE970-B6EF-44C8-813B-C9DE9313EAF4}" id="{CA226176-315E-4A7B-9BB4-1A8291A28F90}">
    <text>MAize project typically are cashed annaully .
Show the income in the income satement.
This would be taxable subject to the 10%/R200 000 PBO exemption.</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workbookViewId="0">
      <selection activeCell="B3" sqref="B3"/>
    </sheetView>
  </sheetViews>
  <sheetFormatPr defaultRowHeight="12.75" x14ac:dyDescent="0.2"/>
  <cols>
    <col min="1" max="1" width="9.140625" style="12"/>
    <col min="2" max="2" width="40.5703125" style="186" customWidth="1"/>
    <col min="3" max="3" width="29.140625" customWidth="1"/>
    <col min="4" max="4" width="30.140625" customWidth="1"/>
  </cols>
  <sheetData>
    <row r="1" spans="1:4" s="183" customFormat="1" x14ac:dyDescent="0.2">
      <c r="A1" s="13"/>
      <c r="B1" s="192" t="s">
        <v>132</v>
      </c>
      <c r="C1" s="183" t="s">
        <v>133</v>
      </c>
      <c r="D1" s="183" t="s">
        <v>134</v>
      </c>
    </row>
    <row r="2" spans="1:4" x14ac:dyDescent="0.2">
      <c r="A2" s="12">
        <v>1</v>
      </c>
      <c r="B2" s="190" t="s">
        <v>159</v>
      </c>
      <c r="C2" s="186"/>
      <c r="D2" s="186"/>
    </row>
    <row r="3" spans="1:4" s="36" customFormat="1" x14ac:dyDescent="0.2">
      <c r="A3" s="194">
        <v>2</v>
      </c>
      <c r="B3" s="191"/>
      <c r="C3" s="193"/>
      <c r="D3" s="193"/>
    </row>
    <row r="4" spans="1:4" x14ac:dyDescent="0.2">
      <c r="A4" s="12">
        <v>3</v>
      </c>
      <c r="B4" s="190"/>
      <c r="C4" s="186"/>
      <c r="D4" s="190"/>
    </row>
    <row r="5" spans="1:4" x14ac:dyDescent="0.2">
      <c r="A5" s="194">
        <v>4</v>
      </c>
      <c r="B5" s="190"/>
      <c r="C5" s="190"/>
      <c r="D5" s="190"/>
    </row>
    <row r="6" spans="1:4" x14ac:dyDescent="0.2">
      <c r="A6" s="12">
        <v>5</v>
      </c>
      <c r="B6" s="190"/>
      <c r="C6" s="186"/>
      <c r="D6" s="186"/>
    </row>
    <row r="7" spans="1:4" x14ac:dyDescent="0.2">
      <c r="A7" s="194">
        <v>6</v>
      </c>
      <c r="C7" s="186"/>
      <c r="D7" s="186"/>
    </row>
    <row r="8" spans="1:4" x14ac:dyDescent="0.2">
      <c r="A8" s="12">
        <v>7</v>
      </c>
      <c r="C8" s="186"/>
      <c r="D8" s="186"/>
    </row>
    <row r="9" spans="1:4" x14ac:dyDescent="0.2">
      <c r="A9" s="194">
        <v>8</v>
      </c>
      <c r="C9" s="186"/>
      <c r="D9" s="186"/>
    </row>
    <row r="10" spans="1:4" x14ac:dyDescent="0.2">
      <c r="A10" s="12">
        <v>9</v>
      </c>
      <c r="C10" s="186"/>
      <c r="D10" s="186"/>
    </row>
    <row r="11" spans="1:4" x14ac:dyDescent="0.2">
      <c r="C11" s="186"/>
      <c r="D11" s="186"/>
    </row>
    <row r="12" spans="1:4" x14ac:dyDescent="0.2">
      <c r="C12" s="186"/>
      <c r="D12" s="18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H56"/>
  <sheetViews>
    <sheetView workbookViewId="0">
      <selection activeCell="A3" sqref="A3:H48"/>
    </sheetView>
  </sheetViews>
  <sheetFormatPr defaultRowHeight="15" x14ac:dyDescent="0.25"/>
  <cols>
    <col min="1" max="1" width="18.5703125" style="204" customWidth="1"/>
    <col min="2" max="16384" width="9.140625" style="204"/>
  </cols>
  <sheetData>
    <row r="4" spans="1:8" x14ac:dyDescent="0.25">
      <c r="A4" s="251" t="s">
        <v>161</v>
      </c>
      <c r="B4" s="251"/>
      <c r="C4" s="251"/>
      <c r="D4" s="251"/>
      <c r="E4" s="251"/>
      <c r="F4" s="251"/>
      <c r="G4" s="251"/>
      <c r="H4" s="251"/>
    </row>
    <row r="6" spans="1:8" x14ac:dyDescent="0.25">
      <c r="A6" s="251" t="s">
        <v>151</v>
      </c>
      <c r="B6" s="251"/>
      <c r="C6" s="251"/>
      <c r="D6" s="251"/>
      <c r="E6" s="251"/>
      <c r="F6" s="251"/>
      <c r="G6" s="251"/>
      <c r="H6" s="251"/>
    </row>
    <row r="8" spans="1:8" x14ac:dyDescent="0.25">
      <c r="A8" s="252">
        <v>43465</v>
      </c>
      <c r="B8" s="252"/>
      <c r="C8" s="252"/>
      <c r="D8" s="252"/>
      <c r="E8" s="252"/>
      <c r="F8" s="252"/>
      <c r="G8" s="252"/>
      <c r="H8" s="252"/>
    </row>
    <row r="17" spans="1:8" x14ac:dyDescent="0.25">
      <c r="A17" s="206" t="s">
        <v>150</v>
      </c>
      <c r="H17" s="209" t="s">
        <v>149</v>
      </c>
    </row>
    <row r="19" spans="1:8" x14ac:dyDescent="0.25">
      <c r="A19" s="204" t="s">
        <v>148</v>
      </c>
      <c r="H19" s="208">
        <v>2</v>
      </c>
    </row>
    <row r="20" spans="1:8" x14ac:dyDescent="0.25">
      <c r="H20" s="208"/>
    </row>
    <row r="21" spans="1:8" x14ac:dyDescent="0.25">
      <c r="A21" s="204" t="s">
        <v>147</v>
      </c>
      <c r="H21" s="208">
        <v>3</v>
      </c>
    </row>
    <row r="22" spans="1:8" x14ac:dyDescent="0.25">
      <c r="H22" s="208"/>
    </row>
    <row r="23" spans="1:8" x14ac:dyDescent="0.25">
      <c r="A23" s="223" t="s">
        <v>162</v>
      </c>
      <c r="H23" s="207" t="s">
        <v>146</v>
      </c>
    </row>
    <row r="24" spans="1:8" x14ac:dyDescent="0.25">
      <c r="H24" s="208"/>
    </row>
    <row r="25" spans="1:8" x14ac:dyDescent="0.25">
      <c r="A25" s="204" t="s">
        <v>145</v>
      </c>
      <c r="H25" s="207" t="s">
        <v>144</v>
      </c>
    </row>
    <row r="26" spans="1:8" x14ac:dyDescent="0.25">
      <c r="H26" s="207"/>
    </row>
    <row r="27" spans="1:8" x14ac:dyDescent="0.25">
      <c r="H27" s="207"/>
    </row>
    <row r="29" spans="1:8" x14ac:dyDescent="0.25">
      <c r="A29" s="205" t="s">
        <v>143</v>
      </c>
    </row>
    <row r="30" spans="1:8" x14ac:dyDescent="0.25">
      <c r="A30" s="205" t="s">
        <v>163</v>
      </c>
    </row>
    <row r="36" spans="1:1" x14ac:dyDescent="0.25">
      <c r="A36" s="204" t="s">
        <v>141</v>
      </c>
    </row>
    <row r="37" spans="1:1" x14ac:dyDescent="0.25">
      <c r="A37" s="213"/>
    </row>
    <row r="38" spans="1:1" x14ac:dyDescent="0.25">
      <c r="A38" s="206" t="s">
        <v>142</v>
      </c>
    </row>
    <row r="44" spans="1:1" x14ac:dyDescent="0.25">
      <c r="A44" s="204" t="s">
        <v>141</v>
      </c>
    </row>
    <row r="45" spans="1:1" x14ac:dyDescent="0.25">
      <c r="A45" s="205"/>
    </row>
    <row r="46" spans="1:1" x14ac:dyDescent="0.25">
      <c r="A46" s="206" t="s">
        <v>140</v>
      </c>
    </row>
    <row r="56" spans="8:8" x14ac:dyDescent="0.25">
      <c r="H56" s="205"/>
    </row>
  </sheetData>
  <mergeCells count="3">
    <mergeCell ref="A4:H4"/>
    <mergeCell ref="A6:H6"/>
    <mergeCell ref="A8:H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9"/>
  <sheetViews>
    <sheetView zoomScaleNormal="100" workbookViewId="0">
      <selection activeCell="A18" sqref="A6:XFD18"/>
    </sheetView>
  </sheetViews>
  <sheetFormatPr defaultRowHeight="12.75" x14ac:dyDescent="0.2"/>
  <cols>
    <col min="1" max="1" width="34.5703125" customWidth="1"/>
    <col min="2" max="2" width="9.140625" style="2"/>
    <col min="3" max="3" width="14.42578125" customWidth="1"/>
    <col min="4" max="4" width="1.85546875" customWidth="1"/>
    <col min="5" max="5" width="14.42578125" customWidth="1"/>
  </cols>
  <sheetData>
    <row r="1" spans="1:6" ht="14.25" customHeight="1" x14ac:dyDescent="0.2">
      <c r="A1" s="183" t="str">
        <f>+Contens!$A$4</f>
        <v>EVANGELISCHE-LUTHERISCHE xxxxxxxxx</v>
      </c>
    </row>
    <row r="2" spans="1:6" ht="14.25" customHeight="1" x14ac:dyDescent="0.2">
      <c r="A2" s="4" t="s">
        <v>68</v>
      </c>
    </row>
    <row r="3" spans="1:6" ht="14.25" customHeight="1" x14ac:dyDescent="0.2">
      <c r="A3" s="183" t="s">
        <v>204</v>
      </c>
    </row>
    <row r="4" spans="1:6" ht="14.25" customHeight="1" x14ac:dyDescent="0.2">
      <c r="A4" s="12"/>
      <c r="B4" s="17" t="s">
        <v>18</v>
      </c>
      <c r="C4" s="250" t="s">
        <v>203</v>
      </c>
      <c r="D4" s="17"/>
      <c r="E4" s="250" t="s">
        <v>203</v>
      </c>
      <c r="F4" s="2"/>
    </row>
    <row r="5" spans="1:6" ht="14.25" customHeight="1" x14ac:dyDescent="0.2">
      <c r="A5" s="12"/>
      <c r="B5" s="17"/>
      <c r="C5" s="18" t="s">
        <v>1</v>
      </c>
      <c r="D5" s="17"/>
      <c r="E5" s="18" t="s">
        <v>1</v>
      </c>
      <c r="F5" s="2"/>
    </row>
    <row r="6" spans="1:6" ht="14.25" customHeight="1" x14ac:dyDescent="0.2">
      <c r="A6" s="13" t="s">
        <v>19</v>
      </c>
      <c r="B6" s="21"/>
      <c r="C6" s="18"/>
      <c r="D6" s="21"/>
      <c r="E6" s="18"/>
      <c r="F6" s="2"/>
    </row>
    <row r="7" spans="1:6" ht="6.75" customHeight="1" x14ac:dyDescent="0.2">
      <c r="A7" s="12"/>
      <c r="B7" s="21"/>
      <c r="C7" s="19"/>
      <c r="D7" s="12"/>
      <c r="E7" s="19"/>
    </row>
    <row r="8" spans="1:6" ht="14.25" customHeight="1" x14ac:dyDescent="0.2">
      <c r="A8" s="13" t="s">
        <v>20</v>
      </c>
      <c r="B8" s="21" t="s">
        <v>0</v>
      </c>
      <c r="C8" s="19"/>
      <c r="D8" s="12"/>
      <c r="E8" s="19"/>
    </row>
    <row r="9" spans="1:6" ht="8.25" customHeight="1" x14ac:dyDescent="0.2">
      <c r="A9" s="12"/>
      <c r="B9" s="21"/>
      <c r="C9" s="19"/>
      <c r="D9" s="12"/>
      <c r="E9" s="19"/>
    </row>
    <row r="10" spans="1:6" ht="14.25" customHeight="1" x14ac:dyDescent="0.2">
      <c r="A10" s="12" t="s">
        <v>21</v>
      </c>
      <c r="B10" s="21">
        <v>6</v>
      </c>
      <c r="C10" s="19">
        <f>+notes!E89</f>
        <v>7795396.2952500014</v>
      </c>
      <c r="D10" s="12"/>
      <c r="E10" s="19">
        <v>7667329.8500000024</v>
      </c>
    </row>
    <row r="11" spans="1:6" ht="13.5" customHeight="1" x14ac:dyDescent="0.2">
      <c r="A11" s="12" t="s">
        <v>179</v>
      </c>
      <c r="B11" s="21">
        <v>7</v>
      </c>
      <c r="C11" s="19">
        <f>+notes!G111</f>
        <v>900000</v>
      </c>
      <c r="D11" s="12"/>
      <c r="E11" s="19">
        <v>800000</v>
      </c>
    </row>
    <row r="12" spans="1:6" ht="14.25" customHeight="1" thickBot="1" x14ac:dyDescent="0.25">
      <c r="A12" s="13" t="s">
        <v>22</v>
      </c>
      <c r="B12" s="21" t="s">
        <v>0</v>
      </c>
      <c r="C12" s="19">
        <f>SUM(C13:C15)</f>
        <v>1611415</v>
      </c>
      <c r="D12" s="12"/>
      <c r="E12" s="19">
        <f>SUM(E13:E15)</f>
        <v>2685998.5</v>
      </c>
    </row>
    <row r="13" spans="1:6" ht="6" customHeight="1" x14ac:dyDescent="0.2">
      <c r="A13" s="12"/>
      <c r="B13" s="21"/>
      <c r="C13" s="37"/>
      <c r="D13" s="12"/>
      <c r="E13" s="37"/>
    </row>
    <row r="14" spans="1:6" ht="14.25" customHeight="1" x14ac:dyDescent="0.2">
      <c r="A14" s="12" t="s">
        <v>23</v>
      </c>
      <c r="B14" s="21">
        <v>4</v>
      </c>
      <c r="C14" s="99">
        <v>1580083</v>
      </c>
      <c r="D14" s="12"/>
      <c r="E14" s="99">
        <v>2667163</v>
      </c>
    </row>
    <row r="15" spans="1:6" ht="14.25" customHeight="1" thickBot="1" x14ac:dyDescent="0.25">
      <c r="A15" s="12" t="s">
        <v>24</v>
      </c>
      <c r="B15" s="21">
        <v>2</v>
      </c>
      <c r="C15" s="38">
        <f>+notes!D17</f>
        <v>31332</v>
      </c>
      <c r="D15" s="12"/>
      <c r="E15" s="38">
        <v>18835.5</v>
      </c>
    </row>
    <row r="16" spans="1:6" ht="14.25" customHeight="1" x14ac:dyDescent="0.2">
      <c r="A16" s="12"/>
      <c r="B16" s="21"/>
      <c r="C16" s="19"/>
      <c r="D16" s="12"/>
      <c r="E16" s="19"/>
    </row>
    <row r="17" spans="1:5" ht="14.25" customHeight="1" thickBot="1" x14ac:dyDescent="0.25">
      <c r="A17" s="20" t="s">
        <v>26</v>
      </c>
      <c r="B17" s="2" t="s">
        <v>0</v>
      </c>
      <c r="C17" s="23">
        <f>+C10+C12+C11</f>
        <v>10306811.295250002</v>
      </c>
      <c r="D17" s="3"/>
      <c r="E17" s="23">
        <f>+E10+E12+E11</f>
        <v>11153328.350000001</v>
      </c>
    </row>
    <row r="18" spans="1:5" ht="14.25" customHeight="1" thickTop="1" x14ac:dyDescent="0.2">
      <c r="A18" s="3"/>
      <c r="C18" s="7"/>
      <c r="D18" s="3"/>
      <c r="E18" s="7"/>
    </row>
    <row r="19" spans="1:5" ht="14.25" customHeight="1" x14ac:dyDescent="0.2">
      <c r="A19" s="13" t="s">
        <v>27</v>
      </c>
      <c r="B19" s="21" t="s">
        <v>0</v>
      </c>
      <c r="C19" s="19"/>
      <c r="D19" s="12"/>
      <c r="E19" s="19"/>
    </row>
    <row r="20" spans="1:5" ht="14.25" customHeight="1" x14ac:dyDescent="0.2">
      <c r="B20" s="21" t="s">
        <v>0</v>
      </c>
      <c r="C20" s="19"/>
      <c r="D20" s="12"/>
      <c r="E20" s="19"/>
    </row>
    <row r="21" spans="1:5" ht="14.25" customHeight="1" x14ac:dyDescent="0.2">
      <c r="A21" s="13" t="s">
        <v>28</v>
      </c>
      <c r="B21" s="21">
        <v>1</v>
      </c>
      <c r="C21" s="19">
        <f>+notes!D12</f>
        <v>8290630.21</v>
      </c>
      <c r="D21" s="12"/>
      <c r="E21" s="19">
        <f>+notes!E12</f>
        <v>8288220.9299999997</v>
      </c>
    </row>
    <row r="22" spans="1:5" s="29" customFormat="1" ht="14.25" customHeight="1" x14ac:dyDescent="0.2">
      <c r="A22" s="233" t="s">
        <v>192</v>
      </c>
      <c r="B22" s="234">
        <v>8</v>
      </c>
      <c r="C22" s="25">
        <f>+notes!G111</f>
        <v>900000</v>
      </c>
      <c r="D22" s="22"/>
      <c r="E22" s="25">
        <f>+notes!B111</f>
        <v>800000</v>
      </c>
    </row>
    <row r="23" spans="1:5" ht="14.25" customHeight="1" x14ac:dyDescent="0.2">
      <c r="A23" s="13" t="s">
        <v>25</v>
      </c>
      <c r="B23" s="21" t="s">
        <v>0</v>
      </c>
      <c r="C23" s="19">
        <f>SUM(C25:C26)</f>
        <v>1116181.5799999998</v>
      </c>
      <c r="D23" s="12"/>
      <c r="E23" s="19">
        <v>2065107.3099999998</v>
      </c>
    </row>
    <row r="24" spans="1:5" ht="14.25" customHeight="1" thickBot="1" x14ac:dyDescent="0.25">
      <c r="A24" s="12"/>
      <c r="B24" s="21"/>
      <c r="C24" s="25"/>
      <c r="D24" s="12"/>
      <c r="E24" s="25"/>
    </row>
    <row r="25" spans="1:5" ht="14.25" customHeight="1" x14ac:dyDescent="0.2">
      <c r="A25" s="52" t="s">
        <v>49</v>
      </c>
      <c r="B25" s="21">
        <v>7</v>
      </c>
      <c r="C25" s="37">
        <f>+notes!G105</f>
        <v>1107220.1299999999</v>
      </c>
      <c r="D25" s="22"/>
      <c r="E25" s="37">
        <v>2055665.8599999999</v>
      </c>
    </row>
    <row r="26" spans="1:5" ht="14.25" customHeight="1" thickBot="1" x14ac:dyDescent="0.25">
      <c r="A26" s="12" t="s">
        <v>61</v>
      </c>
      <c r="B26" s="21">
        <v>3</v>
      </c>
      <c r="C26" s="73">
        <f>+notes!D24</f>
        <v>8961.4500000000007</v>
      </c>
      <c r="D26" s="22"/>
      <c r="E26" s="73">
        <v>9441.4500000000007</v>
      </c>
    </row>
    <row r="27" spans="1:5" ht="14.25" customHeight="1" x14ac:dyDescent="0.2">
      <c r="A27" s="12"/>
      <c r="B27" s="21"/>
      <c r="C27" s="19"/>
      <c r="D27" s="12"/>
      <c r="E27" s="19"/>
    </row>
    <row r="28" spans="1:5" ht="14.25" customHeight="1" thickBot="1" x14ac:dyDescent="0.25">
      <c r="A28" s="20" t="s">
        <v>29</v>
      </c>
      <c r="B28" s="2" t="s">
        <v>0</v>
      </c>
      <c r="C28" s="24">
        <f>+C21+C23+C22</f>
        <v>10306811.789999999</v>
      </c>
      <c r="D28" s="3"/>
      <c r="E28" s="24">
        <f>+E21+E23+E22</f>
        <v>11153328.24</v>
      </c>
    </row>
    <row r="29" spans="1:5" ht="14.25" customHeight="1" thickTop="1" x14ac:dyDescent="0.2">
      <c r="A29" s="20"/>
      <c r="C29" s="27"/>
      <c r="D29" s="3"/>
      <c r="E29" s="27"/>
    </row>
    <row r="30" spans="1:5" ht="14.25" customHeight="1" x14ac:dyDescent="0.2">
      <c r="A30" s="3"/>
      <c r="C30" s="7"/>
      <c r="D30" s="3"/>
      <c r="E30" s="7"/>
    </row>
    <row r="31" spans="1:5" ht="14.25" customHeight="1" x14ac:dyDescent="0.2">
      <c r="A31" s="30"/>
      <c r="B31" s="39"/>
      <c r="C31" s="196">
        <f>+C17-C28</f>
        <v>-0.4947499968111515</v>
      </c>
      <c r="D31" s="197"/>
      <c r="E31" s="196">
        <f>+E17-E28</f>
        <v>0.1100000012665987</v>
      </c>
    </row>
    <row r="32" spans="1:5" ht="14.25" customHeight="1" x14ac:dyDescent="0.2">
      <c r="C32" s="8"/>
      <c r="E32" s="8"/>
    </row>
    <row r="33" spans="3:5" ht="14.25" customHeight="1" x14ac:dyDescent="0.2">
      <c r="C33" s="74"/>
      <c r="E33" s="74"/>
    </row>
    <row r="34" spans="3:5" ht="14.25" customHeight="1" x14ac:dyDescent="0.2">
      <c r="C34" s="74"/>
      <c r="E34" s="74"/>
    </row>
    <row r="35" spans="3:5" ht="14.25" customHeight="1" x14ac:dyDescent="0.2">
      <c r="C35" s="8"/>
      <c r="E35" s="8"/>
    </row>
    <row r="36" spans="3:5" ht="14.25" customHeight="1" x14ac:dyDescent="0.2">
      <c r="C36" s="74"/>
      <c r="E36" s="74"/>
    </row>
    <row r="37" spans="3:5" ht="14.25" customHeight="1" x14ac:dyDescent="0.2">
      <c r="C37" s="74"/>
      <c r="E37" s="74"/>
    </row>
    <row r="38" spans="3:5" ht="14.25" customHeight="1" x14ac:dyDescent="0.2">
      <c r="C38" s="74"/>
      <c r="E38" s="74"/>
    </row>
    <row r="39" spans="3:5" ht="14.25" customHeight="1" x14ac:dyDescent="0.2">
      <c r="C39" s="74"/>
      <c r="E39" s="74"/>
    </row>
    <row r="40" spans="3:5" ht="14.25" customHeight="1" x14ac:dyDescent="0.2">
      <c r="C40" s="8"/>
      <c r="E40" s="8"/>
    </row>
    <row r="41" spans="3:5" ht="14.25" customHeight="1" x14ac:dyDescent="0.2">
      <c r="C41" s="8"/>
      <c r="E41" s="8"/>
    </row>
    <row r="42" spans="3:5" ht="14.25" customHeight="1" x14ac:dyDescent="0.2">
      <c r="C42" s="8"/>
      <c r="E42" s="8"/>
    </row>
    <row r="43" spans="3:5" ht="14.25" customHeight="1" x14ac:dyDescent="0.2">
      <c r="C43" s="8"/>
      <c r="E43" s="8"/>
    </row>
    <row r="44" spans="3:5" ht="14.25" customHeight="1" x14ac:dyDescent="0.2">
      <c r="C44" s="8"/>
      <c r="E44" s="8"/>
    </row>
    <row r="45" spans="3:5" ht="14.25" customHeight="1" x14ac:dyDescent="0.2">
      <c r="C45" s="8"/>
      <c r="E45" s="8"/>
    </row>
    <row r="46" spans="3:5" ht="14.25" customHeight="1" x14ac:dyDescent="0.2">
      <c r="C46" s="8"/>
      <c r="E46" s="8"/>
    </row>
    <row r="47" spans="3:5" ht="14.25" customHeight="1" x14ac:dyDescent="0.2">
      <c r="C47" s="8"/>
      <c r="E47" s="8"/>
    </row>
    <row r="48" spans="3:5" ht="14.25" customHeight="1" x14ac:dyDescent="0.2">
      <c r="C48" s="8"/>
      <c r="E48" s="8"/>
    </row>
    <row r="49" spans="3:5" ht="14.25" customHeight="1" x14ac:dyDescent="0.2">
      <c r="C49" s="8"/>
      <c r="E49" s="8"/>
    </row>
    <row r="50" spans="3:5" ht="14.25" customHeight="1" x14ac:dyDescent="0.2">
      <c r="C50" s="8"/>
      <c r="E50" s="8"/>
    </row>
    <row r="51" spans="3:5" ht="14.25" customHeight="1" x14ac:dyDescent="0.2">
      <c r="C51" s="8"/>
      <c r="E51" s="8"/>
    </row>
    <row r="52" spans="3:5" ht="14.25" customHeight="1" x14ac:dyDescent="0.2">
      <c r="C52" s="8"/>
      <c r="E52" s="8"/>
    </row>
    <row r="53" spans="3:5" ht="14.25" customHeight="1" x14ac:dyDescent="0.2">
      <c r="C53" s="8"/>
      <c r="E53" s="8"/>
    </row>
    <row r="54" spans="3:5" ht="14.25" customHeight="1" x14ac:dyDescent="0.2">
      <c r="C54" s="8"/>
      <c r="E54" s="8"/>
    </row>
    <row r="55" spans="3:5" ht="14.25" customHeight="1" x14ac:dyDescent="0.2">
      <c r="C55" s="8"/>
      <c r="E55" s="8"/>
    </row>
    <row r="56" spans="3:5" ht="14.25" customHeight="1" x14ac:dyDescent="0.2">
      <c r="C56" s="8"/>
      <c r="E56" s="8"/>
    </row>
    <row r="57" spans="3:5" x14ac:dyDescent="0.2">
      <c r="C57" s="8"/>
      <c r="E57" s="8"/>
    </row>
    <row r="58" spans="3:5" x14ac:dyDescent="0.2">
      <c r="C58" s="8"/>
      <c r="E58" s="8"/>
    </row>
    <row r="59" spans="3:5" x14ac:dyDescent="0.2">
      <c r="C59" s="8"/>
      <c r="E59" s="8"/>
    </row>
  </sheetData>
  <phoneticPr fontId="0" type="noConversion"/>
  <pageMargins left="0.75" right="0.75" top="1" bottom="1" header="0.5" footer="0.5"/>
  <pageSetup paperSize="9" orientation="portrait" horizontalDpi="4294967293" r:id="rId1"/>
  <headerFooter alignWithMargins="0">
    <oddFooter>&amp;RPage 6</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99"/>
  <sheetViews>
    <sheetView zoomScaleNormal="100" workbookViewId="0">
      <selection activeCell="A5" sqref="A5:XFD64"/>
    </sheetView>
  </sheetViews>
  <sheetFormatPr defaultRowHeight="12.75" x14ac:dyDescent="0.2"/>
  <cols>
    <col min="1" max="1" width="39.140625" customWidth="1"/>
    <col min="2" max="2" width="9.5703125" style="2" customWidth="1"/>
    <col min="3" max="3" width="12.42578125" style="30" customWidth="1"/>
    <col min="4" max="4" width="0.7109375" style="30" customWidth="1"/>
    <col min="5" max="5" width="12.28515625" style="30" bestFit="1" customWidth="1"/>
    <col min="6" max="6" width="1.42578125" style="30" customWidth="1"/>
    <col min="7" max="7" width="2.28515625" customWidth="1"/>
    <col min="8" max="8" width="11" customWidth="1"/>
    <col min="9" max="9" width="15.140625" customWidth="1"/>
  </cols>
  <sheetData>
    <row r="1" spans="1:13" ht="17.25" customHeight="1" x14ac:dyDescent="0.2">
      <c r="A1" s="183" t="str">
        <f>+Contens!$A$4</f>
        <v>EVANGELISCHE-LUTHERISCHE xxxxxxxxx</v>
      </c>
      <c r="B1" s="5"/>
      <c r="C1" s="106"/>
      <c r="D1" s="106"/>
      <c r="E1" s="106"/>
      <c r="F1" s="106"/>
      <c r="G1" s="49"/>
      <c r="H1" s="49"/>
      <c r="I1" s="49"/>
      <c r="J1" s="49"/>
      <c r="K1" s="48"/>
      <c r="L1" s="29"/>
      <c r="M1" s="29"/>
    </row>
    <row r="2" spans="1:13" ht="11.25" customHeight="1" x14ac:dyDescent="0.2">
      <c r="A2" s="6" t="s">
        <v>7</v>
      </c>
      <c r="B2" s="5"/>
      <c r="C2" s="106"/>
      <c r="D2" s="106"/>
      <c r="E2" s="106"/>
      <c r="F2" s="106"/>
      <c r="G2" s="49"/>
      <c r="H2" s="49"/>
      <c r="I2" s="49"/>
      <c r="J2" s="49"/>
      <c r="K2" s="48"/>
      <c r="L2" s="29"/>
      <c r="M2" s="29"/>
    </row>
    <row r="3" spans="1:13" s="136" customFormat="1" ht="13.5" customHeight="1" thickBot="1" x14ac:dyDescent="0.25">
      <c r="A3" s="20" t="s">
        <v>202</v>
      </c>
      <c r="B3" s="5"/>
      <c r="C3" s="106"/>
      <c r="D3" s="106"/>
      <c r="E3" s="106"/>
      <c r="F3" s="106"/>
      <c r="G3" s="49"/>
      <c r="J3" s="49"/>
      <c r="K3" s="49"/>
      <c r="L3" s="43"/>
      <c r="M3" s="43"/>
    </row>
    <row r="4" spans="1:13" s="61" customFormat="1" ht="17.25" customHeight="1" thickBot="1" x14ac:dyDescent="0.25">
      <c r="A4" s="75" t="s">
        <v>50</v>
      </c>
      <c r="B4" s="137" t="s">
        <v>18</v>
      </c>
      <c r="C4" s="249" t="s">
        <v>203</v>
      </c>
      <c r="D4" s="155"/>
      <c r="E4" s="249" t="s">
        <v>203</v>
      </c>
      <c r="F4" s="156"/>
      <c r="G4" s="49"/>
      <c r="H4" s="253" t="str">
        <f>+C4</f>
        <v>20XX</v>
      </c>
      <c r="I4" s="254"/>
      <c r="J4" s="41"/>
      <c r="K4" s="59"/>
      <c r="L4" s="60"/>
      <c r="M4" s="60"/>
    </row>
    <row r="5" spans="1:13" s="61" customFormat="1" ht="15" customHeight="1" thickBot="1" x14ac:dyDescent="0.25">
      <c r="A5" s="76"/>
      <c r="B5" s="110"/>
      <c r="C5" s="107" t="s">
        <v>1</v>
      </c>
      <c r="D5" s="157"/>
      <c r="E5" s="107" t="s">
        <v>1</v>
      </c>
      <c r="F5" s="158"/>
      <c r="G5" s="49"/>
      <c r="H5" s="104" t="s">
        <v>79</v>
      </c>
      <c r="I5" s="105" t="s">
        <v>80</v>
      </c>
      <c r="J5" s="41"/>
      <c r="K5" s="59"/>
      <c r="L5" s="60"/>
      <c r="M5" s="60"/>
    </row>
    <row r="6" spans="1:13" s="61" customFormat="1" ht="10.5" customHeight="1" x14ac:dyDescent="0.2">
      <c r="A6" s="182" t="s">
        <v>128</v>
      </c>
      <c r="B6" s="138"/>
      <c r="C6" s="149"/>
      <c r="D6" s="159"/>
      <c r="E6" s="149"/>
      <c r="F6" s="160"/>
      <c r="G6" s="49"/>
      <c r="H6" s="124"/>
      <c r="I6" s="124"/>
      <c r="J6" s="41"/>
      <c r="K6" s="59"/>
      <c r="L6" s="60"/>
      <c r="M6" s="60"/>
    </row>
    <row r="7" spans="1:13" s="130" customFormat="1" x14ac:dyDescent="0.2">
      <c r="A7" s="90" t="s">
        <v>105</v>
      </c>
      <c r="B7" s="139"/>
      <c r="C7" s="241">
        <v>1352779.34</v>
      </c>
      <c r="D7" s="125"/>
      <c r="E7" s="125">
        <v>1279478.46</v>
      </c>
      <c r="F7" s="161"/>
      <c r="G7" s="127"/>
      <c r="H7" s="125">
        <v>0</v>
      </c>
      <c r="I7" s="125">
        <f>+C7-H7</f>
        <v>1352779.34</v>
      </c>
      <c r="J7" s="126"/>
      <c r="K7" s="128"/>
      <c r="L7" s="129"/>
      <c r="M7" s="129"/>
    </row>
    <row r="8" spans="1:13" s="130" customFormat="1" x14ac:dyDescent="0.2">
      <c r="A8" s="90" t="s">
        <v>97</v>
      </c>
      <c r="B8" s="139"/>
      <c r="C8" s="242">
        <f>+'[1]Interactive TB'!E6</f>
        <v>184134.09</v>
      </c>
      <c r="D8" s="125"/>
      <c r="E8" s="131">
        <v>162500.79999999999</v>
      </c>
      <c r="F8" s="161"/>
      <c r="G8" s="127"/>
      <c r="H8" s="131">
        <v>0</v>
      </c>
      <c r="I8" s="131">
        <f>+C8-H8</f>
        <v>184134.09</v>
      </c>
      <c r="J8" s="126"/>
      <c r="K8" s="128"/>
      <c r="L8" s="129"/>
      <c r="M8" s="129"/>
    </row>
    <row r="9" spans="1:13" s="130" customFormat="1" x14ac:dyDescent="0.2">
      <c r="A9" s="90" t="s">
        <v>103</v>
      </c>
      <c r="B9" s="139"/>
      <c r="C9" s="242">
        <f>+'[1]Interactive TB'!E23</f>
        <v>49479.97</v>
      </c>
      <c r="D9" s="125"/>
      <c r="E9" s="131">
        <v>33580.449999999997</v>
      </c>
      <c r="F9" s="161"/>
      <c r="G9" s="127"/>
      <c r="H9" s="131">
        <v>0</v>
      </c>
      <c r="I9" s="131">
        <f>+C9-H9</f>
        <v>49479.97</v>
      </c>
      <c r="J9" s="126"/>
      <c r="K9" s="128"/>
      <c r="L9" s="129"/>
      <c r="M9" s="129"/>
    </row>
    <row r="10" spans="1:13" s="129" customFormat="1" ht="13.5" customHeight="1" x14ac:dyDescent="0.2">
      <c r="A10" s="126" t="s">
        <v>121</v>
      </c>
      <c r="B10" s="140"/>
      <c r="C10" s="242">
        <f>+'[1]Interactive TB'!E21+'[1]Interactive TB'!E29</f>
        <v>28276.400000000001</v>
      </c>
      <c r="D10" s="125"/>
      <c r="E10" s="131">
        <v>41401.300000000003</v>
      </c>
      <c r="F10" s="131"/>
      <c r="G10" s="127"/>
      <c r="H10" s="131">
        <v>0</v>
      </c>
      <c r="I10" s="131">
        <f>+C10-H10</f>
        <v>28276.400000000001</v>
      </c>
      <c r="J10" s="132"/>
      <c r="K10" s="128"/>
    </row>
    <row r="11" spans="1:13" s="130" customFormat="1" x14ac:dyDescent="0.2">
      <c r="A11" s="90" t="s">
        <v>98</v>
      </c>
      <c r="B11" s="140">
        <v>5</v>
      </c>
      <c r="C11" s="243">
        <f>+[1]notes!D48</f>
        <v>143715.65</v>
      </c>
      <c r="D11" s="162"/>
      <c r="E11" s="142">
        <v>104492.68000000001</v>
      </c>
      <c r="F11" s="131"/>
      <c r="G11" s="127"/>
      <c r="H11" s="142">
        <v>0</v>
      </c>
      <c r="I11" s="142">
        <f>+C11-H11</f>
        <v>143715.65</v>
      </c>
      <c r="J11" s="132"/>
      <c r="K11" s="128"/>
      <c r="L11" s="129"/>
      <c r="M11" s="129"/>
    </row>
    <row r="12" spans="1:13" s="60" customFormat="1" x14ac:dyDescent="0.2">
      <c r="A12" s="70"/>
      <c r="B12" s="141"/>
      <c r="C12" s="92">
        <f>SUM(C7:C11)</f>
        <v>1758385.45</v>
      </c>
      <c r="D12" s="92">
        <f t="shared" ref="D12:E12" si="0">SUM(D7:D11)</f>
        <v>0</v>
      </c>
      <c r="E12" s="92">
        <f t="shared" si="0"/>
        <v>1621453.69</v>
      </c>
      <c r="F12" s="92"/>
      <c r="G12" s="78"/>
      <c r="H12" s="92">
        <f t="shared" ref="H12:I12" si="1">SUM(H7:H11)</f>
        <v>0</v>
      </c>
      <c r="I12" s="92">
        <f t="shared" si="1"/>
        <v>1758385.45</v>
      </c>
      <c r="J12" s="80"/>
      <c r="K12" s="62"/>
    </row>
    <row r="13" spans="1:13" s="61" customFormat="1" x14ac:dyDescent="0.2">
      <c r="A13" s="50" t="s">
        <v>99</v>
      </c>
      <c r="B13" s="141"/>
      <c r="C13" s="92"/>
      <c r="D13" s="96"/>
      <c r="E13" s="92"/>
      <c r="F13" s="92"/>
      <c r="G13" s="78"/>
      <c r="H13" s="92"/>
      <c r="I13" s="92"/>
      <c r="J13" s="80"/>
      <c r="K13" s="62"/>
      <c r="L13" s="60"/>
      <c r="M13" s="60"/>
    </row>
    <row r="14" spans="1:13" s="61" customFormat="1" x14ac:dyDescent="0.2">
      <c r="A14" s="90" t="s">
        <v>100</v>
      </c>
      <c r="B14" s="141"/>
      <c r="C14" s="131">
        <v>76484.19</v>
      </c>
      <c r="D14" s="125"/>
      <c r="E14" s="131">
        <v>71486.39</v>
      </c>
      <c r="F14" s="131"/>
      <c r="G14" s="127"/>
      <c r="H14" s="131">
        <f>+C14</f>
        <v>76484.19</v>
      </c>
      <c r="I14" s="131">
        <f>+C14-H14</f>
        <v>0</v>
      </c>
      <c r="J14" s="80"/>
      <c r="K14" s="62"/>
      <c r="L14" s="60"/>
      <c r="M14" s="60"/>
    </row>
    <row r="15" spans="1:13" s="130" customFormat="1" x14ac:dyDescent="0.2">
      <c r="A15" s="135" t="s">
        <v>101</v>
      </c>
      <c r="B15" s="140"/>
      <c r="C15" s="131">
        <v>10006.84</v>
      </c>
      <c r="D15" s="125"/>
      <c r="E15" s="131">
        <v>1401.8400000000001</v>
      </c>
      <c r="F15" s="131"/>
      <c r="G15" s="127"/>
      <c r="H15" s="131">
        <v>0</v>
      </c>
      <c r="I15" s="131">
        <f>+C15</f>
        <v>10006.84</v>
      </c>
      <c r="J15" s="132"/>
      <c r="K15" s="128"/>
      <c r="L15" s="129"/>
      <c r="M15" s="129"/>
    </row>
    <row r="16" spans="1:13" s="130" customFormat="1" x14ac:dyDescent="0.2">
      <c r="A16" s="190" t="s">
        <v>135</v>
      </c>
      <c r="B16" s="140"/>
      <c r="C16" s="131">
        <v>0</v>
      </c>
      <c r="D16" s="125"/>
      <c r="E16" s="131">
        <v>35800</v>
      </c>
      <c r="F16" s="131"/>
      <c r="G16" s="127"/>
      <c r="H16" s="131"/>
      <c r="I16" s="131">
        <f>+C16</f>
        <v>0</v>
      </c>
      <c r="J16" s="132"/>
      <c r="K16" s="128"/>
      <c r="L16" s="129"/>
      <c r="M16" s="129"/>
    </row>
    <row r="17" spans="1:13" s="130" customFormat="1" x14ac:dyDescent="0.2">
      <c r="A17" s="190" t="s">
        <v>188</v>
      </c>
      <c r="B17" s="140">
        <v>8</v>
      </c>
      <c r="C17" s="131">
        <f>+notes!C111+notes!D111</f>
        <v>175000</v>
      </c>
      <c r="D17" s="125"/>
      <c r="E17" s="131">
        <v>100000</v>
      </c>
      <c r="F17" s="131"/>
      <c r="G17" s="127"/>
      <c r="H17" s="131">
        <f>+C17</f>
        <v>175000</v>
      </c>
      <c r="I17" s="131"/>
      <c r="J17" s="132"/>
      <c r="K17" s="128"/>
      <c r="L17" s="129"/>
      <c r="M17" s="129"/>
    </row>
    <row r="18" spans="1:13" s="61" customFormat="1" x14ac:dyDescent="0.2">
      <c r="A18" s="90" t="s">
        <v>77</v>
      </c>
      <c r="B18" s="141"/>
      <c r="C18" s="142">
        <v>0</v>
      </c>
      <c r="D18" s="163"/>
      <c r="E18" s="143">
        <v>0</v>
      </c>
      <c r="F18" s="92"/>
      <c r="G18" s="78"/>
      <c r="H18" s="143">
        <v>0</v>
      </c>
      <c r="I18" s="143">
        <f>+C18</f>
        <v>0</v>
      </c>
      <c r="J18" s="80"/>
      <c r="K18" s="62"/>
      <c r="L18" s="60"/>
      <c r="M18" s="60"/>
    </row>
    <row r="19" spans="1:13" s="60" customFormat="1" x14ac:dyDescent="0.2">
      <c r="A19" s="126"/>
      <c r="B19" s="141"/>
      <c r="C19" s="92">
        <f>SUM(C14:C18)</f>
        <v>261491.03</v>
      </c>
      <c r="D19" s="92">
        <f t="shared" ref="D19:E19" si="2">SUM(D14:D18)</f>
        <v>0</v>
      </c>
      <c r="E19" s="92">
        <f t="shared" si="2"/>
        <v>208688.22999999998</v>
      </c>
      <c r="F19" s="92"/>
      <c r="G19" s="78"/>
      <c r="H19" s="92">
        <f t="shared" ref="H19:I19" si="3">SUM(H14:H18)</f>
        <v>251484.19</v>
      </c>
      <c r="I19" s="92">
        <f t="shared" si="3"/>
        <v>10006.84</v>
      </c>
      <c r="J19" s="80"/>
      <c r="K19" s="62"/>
    </row>
    <row r="20" spans="1:13" s="58" customFormat="1" ht="13.5" thickBot="1" x14ac:dyDescent="0.25">
      <c r="A20" s="50" t="s">
        <v>102</v>
      </c>
      <c r="B20" s="145"/>
      <c r="C20" s="144">
        <f>+C12+C19</f>
        <v>2019876.48</v>
      </c>
      <c r="D20" s="144">
        <f t="shared" ref="D20:E20" si="4">+D12+D19</f>
        <v>0</v>
      </c>
      <c r="E20" s="144">
        <f t="shared" si="4"/>
        <v>1830141.92</v>
      </c>
      <c r="F20" s="92"/>
      <c r="G20" s="78"/>
      <c r="H20" s="144">
        <f>+H12+H19</f>
        <v>251484.19</v>
      </c>
      <c r="I20" s="144">
        <f t="shared" ref="I20" si="5">+I12+I19</f>
        <v>1768392.29</v>
      </c>
      <c r="J20" s="80"/>
      <c r="K20" s="62"/>
      <c r="L20" s="59"/>
      <c r="M20" s="59"/>
    </row>
    <row r="21" spans="1:13" ht="7.5" customHeight="1" thickTop="1" x14ac:dyDescent="0.2">
      <c r="C21" s="164"/>
      <c r="D21" s="164"/>
      <c r="E21" s="164"/>
    </row>
    <row r="22" spans="1:13" ht="15" customHeight="1" x14ac:dyDescent="0.2">
      <c r="A22" s="183" t="s">
        <v>200</v>
      </c>
      <c r="C22" s="164"/>
      <c r="D22" s="164"/>
      <c r="E22" s="164"/>
    </row>
    <row r="23" spans="1:13" ht="14.25" customHeight="1" x14ac:dyDescent="0.2">
      <c r="A23" s="183" t="s">
        <v>201</v>
      </c>
      <c r="C23" s="164"/>
      <c r="D23" s="164"/>
      <c r="E23" s="164"/>
    </row>
    <row r="24" spans="1:13" x14ac:dyDescent="0.2">
      <c r="A24" s="185" t="s">
        <v>195</v>
      </c>
      <c r="B24" s="42"/>
      <c r="C24" s="125">
        <v>526199.04000000004</v>
      </c>
      <c r="D24" s="125"/>
      <c r="E24" s="125">
        <v>471758.95999999996</v>
      </c>
    </row>
    <row r="25" spans="1:13" x14ac:dyDescent="0.2">
      <c r="A25" s="185" t="s">
        <v>196</v>
      </c>
      <c r="B25" s="42"/>
      <c r="C25" s="125">
        <v>25000</v>
      </c>
      <c r="D25" s="125"/>
      <c r="E25" s="125">
        <v>30000</v>
      </c>
    </row>
    <row r="26" spans="1:13" x14ac:dyDescent="0.2">
      <c r="A26" s="185" t="s">
        <v>197</v>
      </c>
      <c r="B26" s="42"/>
      <c r="C26" s="125">
        <v>90000</v>
      </c>
      <c r="D26" s="125"/>
      <c r="E26" s="125">
        <v>85000</v>
      </c>
    </row>
    <row r="27" spans="1:13" ht="15" customHeight="1" thickBot="1" x14ac:dyDescent="0.25">
      <c r="C27" s="246">
        <f>SUM(C24:C26)</f>
        <v>641199.04</v>
      </c>
      <c r="D27" s="246">
        <f t="shared" ref="D27:E27" si="6">SUM(D24:D26)</f>
        <v>0</v>
      </c>
      <c r="E27" s="246">
        <f t="shared" si="6"/>
        <v>586758.96</v>
      </c>
    </row>
    <row r="28" spans="1:13" ht="15" customHeight="1" thickTop="1" x14ac:dyDescent="0.2">
      <c r="C28" s="164"/>
      <c r="D28" s="164"/>
      <c r="E28" s="164"/>
    </row>
    <row r="29" spans="1:13" x14ac:dyDescent="0.2">
      <c r="A29" s="77" t="s">
        <v>164</v>
      </c>
      <c r="C29" s="164"/>
      <c r="D29" s="164"/>
      <c r="E29" s="164"/>
    </row>
    <row r="30" spans="1:13" x14ac:dyDescent="0.2">
      <c r="A30" s="63" t="s">
        <v>15</v>
      </c>
      <c r="B30" s="42"/>
      <c r="C30" s="125">
        <v>1491.03</v>
      </c>
      <c r="D30" s="125"/>
      <c r="E30" s="125">
        <v>1931.42</v>
      </c>
    </row>
    <row r="31" spans="1:13" x14ac:dyDescent="0.2">
      <c r="A31" s="63" t="s">
        <v>8</v>
      </c>
      <c r="B31" s="42"/>
      <c r="C31" s="125">
        <v>17632.68</v>
      </c>
      <c r="D31" s="125"/>
      <c r="E31" s="125">
        <v>16295.64</v>
      </c>
    </row>
    <row r="32" spans="1:13" x14ac:dyDescent="0.2">
      <c r="A32" s="63" t="s">
        <v>78</v>
      </c>
      <c r="B32" s="42"/>
      <c r="C32" s="125">
        <v>2782.29</v>
      </c>
      <c r="D32" s="125"/>
      <c r="E32" s="125">
        <v>2310.19</v>
      </c>
    </row>
    <row r="33" spans="1:5" x14ac:dyDescent="0.2">
      <c r="A33" s="63" t="s">
        <v>75</v>
      </c>
      <c r="B33" s="42"/>
      <c r="C33" s="125">
        <v>13347.25</v>
      </c>
      <c r="D33" s="125"/>
      <c r="E33" s="125">
        <v>5534.12</v>
      </c>
    </row>
    <row r="34" spans="1:5" x14ac:dyDescent="0.2">
      <c r="A34" s="63" t="s">
        <v>48</v>
      </c>
      <c r="B34" s="42"/>
      <c r="C34" s="125">
        <v>211565</v>
      </c>
      <c r="D34" s="125"/>
      <c r="E34" s="125">
        <v>199154</v>
      </c>
    </row>
    <row r="35" spans="1:5" x14ac:dyDescent="0.2">
      <c r="A35" s="63" t="s">
        <v>11</v>
      </c>
      <c r="B35" s="42"/>
      <c r="C35" s="125">
        <v>69702.27</v>
      </c>
      <c r="D35" s="125"/>
      <c r="E35" s="125">
        <v>66731.960000000006</v>
      </c>
    </row>
    <row r="36" spans="1:5" x14ac:dyDescent="0.2">
      <c r="A36" s="185" t="s">
        <v>129</v>
      </c>
      <c r="B36" s="42"/>
      <c r="C36" s="244">
        <v>11644.33</v>
      </c>
      <c r="D36" s="125"/>
      <c r="E36" s="125">
        <v>0</v>
      </c>
    </row>
    <row r="37" spans="1:5" x14ac:dyDescent="0.2">
      <c r="A37" s="63" t="s">
        <v>12</v>
      </c>
      <c r="B37" s="42"/>
      <c r="C37" s="125">
        <v>60863.03</v>
      </c>
      <c r="D37" s="125"/>
      <c r="E37" s="125">
        <v>70491.429999999993</v>
      </c>
    </row>
    <row r="38" spans="1:5" x14ac:dyDescent="0.2">
      <c r="A38" s="63" t="s">
        <v>10</v>
      </c>
      <c r="B38" s="42"/>
      <c r="C38" s="125">
        <v>105735.89</v>
      </c>
      <c r="D38" s="125"/>
      <c r="E38" s="125">
        <v>97313.05</v>
      </c>
    </row>
    <row r="39" spans="1:5" x14ac:dyDescent="0.2">
      <c r="A39" s="63" t="s">
        <v>66</v>
      </c>
      <c r="B39" s="42"/>
      <c r="C39" s="125">
        <v>447.45</v>
      </c>
      <c r="D39" s="125"/>
      <c r="E39" s="125">
        <v>3668.48</v>
      </c>
    </row>
    <row r="40" spans="1:5" x14ac:dyDescent="0.2">
      <c r="A40" s="63" t="s">
        <v>13</v>
      </c>
      <c r="B40" s="42"/>
      <c r="C40" s="125">
        <v>4763.2</v>
      </c>
      <c r="D40" s="125"/>
      <c r="E40" s="125">
        <v>2997.7</v>
      </c>
    </row>
    <row r="41" spans="1:5" x14ac:dyDescent="0.2">
      <c r="A41" s="63" t="s">
        <v>51</v>
      </c>
      <c r="B41" s="42"/>
      <c r="C41" s="125">
        <v>55927.67</v>
      </c>
      <c r="D41" s="125"/>
      <c r="E41" s="125">
        <v>45186.850000000006</v>
      </c>
    </row>
    <row r="42" spans="1:5" x14ac:dyDescent="0.2">
      <c r="A42" s="63" t="s">
        <v>65</v>
      </c>
      <c r="B42" s="42"/>
      <c r="C42" s="125">
        <v>117356.83</v>
      </c>
      <c r="D42" s="125"/>
      <c r="E42" s="125">
        <v>109335.27</v>
      </c>
    </row>
    <row r="43" spans="1:5" x14ac:dyDescent="0.2">
      <c r="A43" s="63" t="s">
        <v>14</v>
      </c>
      <c r="B43" s="42"/>
      <c r="C43" s="125">
        <v>359942.32</v>
      </c>
      <c r="D43" s="125"/>
      <c r="E43" s="125">
        <v>275786.73</v>
      </c>
    </row>
    <row r="44" spans="1:5" x14ac:dyDescent="0.2">
      <c r="A44" s="63" t="s">
        <v>9</v>
      </c>
      <c r="B44" s="42"/>
      <c r="C44" s="125">
        <v>30478.6</v>
      </c>
      <c r="D44" s="125"/>
      <c r="E44" s="125">
        <v>17111</v>
      </c>
    </row>
    <row r="45" spans="1:5" x14ac:dyDescent="0.2">
      <c r="A45" s="63" t="s">
        <v>16</v>
      </c>
      <c r="B45" s="42"/>
      <c r="C45" s="125">
        <v>7713.88</v>
      </c>
      <c r="D45" s="125"/>
      <c r="E45" s="125">
        <v>5734.2</v>
      </c>
    </row>
    <row r="46" spans="1:5" x14ac:dyDescent="0.2">
      <c r="A46" s="63" t="s">
        <v>90</v>
      </c>
      <c r="B46" s="42"/>
      <c r="C46" s="125">
        <v>26950.7</v>
      </c>
      <c r="D46" s="125"/>
      <c r="E46" s="125">
        <v>20133.870000000003</v>
      </c>
    </row>
    <row r="47" spans="1:5" x14ac:dyDescent="0.2">
      <c r="A47" s="63" t="s">
        <v>104</v>
      </c>
      <c r="B47" s="42"/>
      <c r="C47" s="125">
        <v>27972.25</v>
      </c>
      <c r="D47" s="125"/>
      <c r="E47" s="125">
        <v>22903.79</v>
      </c>
    </row>
    <row r="48" spans="1:5" x14ac:dyDescent="0.2">
      <c r="A48" s="63" t="s">
        <v>17</v>
      </c>
      <c r="B48" s="42"/>
      <c r="C48" s="125">
        <v>1349.99</v>
      </c>
      <c r="D48" s="125"/>
      <c r="E48" s="125">
        <v>4814.71</v>
      </c>
    </row>
    <row r="49" spans="1:9" x14ac:dyDescent="0.2">
      <c r="A49" s="63" t="s">
        <v>76</v>
      </c>
      <c r="B49" s="42"/>
      <c r="C49" s="125">
        <v>21771.56</v>
      </c>
      <c r="D49" s="125"/>
      <c r="E49" s="125">
        <v>17818.28</v>
      </c>
    </row>
    <row r="50" spans="1:9" ht="13.5" thickBot="1" x14ac:dyDescent="0.25">
      <c r="A50" s="63"/>
      <c r="B50" s="42"/>
      <c r="C50" s="248">
        <f>SUM(C30:C49)</f>
        <v>1149438.22</v>
      </c>
      <c r="D50" s="248">
        <f t="shared" ref="D50:E50" si="7">SUM(D30:D49)</f>
        <v>0</v>
      </c>
      <c r="E50" s="248">
        <f t="shared" si="7"/>
        <v>985252.69</v>
      </c>
    </row>
    <row r="51" spans="1:9" s="4" customFormat="1" ht="14.25" thickTop="1" thickBot="1" x14ac:dyDescent="0.25">
      <c r="A51" s="148" t="s">
        <v>106</v>
      </c>
      <c r="B51" s="5"/>
      <c r="C51" s="247">
        <f>+C50+C27</f>
        <v>1790637.26</v>
      </c>
      <c r="D51" s="247">
        <f t="shared" ref="D51:E51" si="8">+D50+D27</f>
        <v>0</v>
      </c>
      <c r="E51" s="247">
        <f t="shared" si="8"/>
        <v>1572011.65</v>
      </c>
      <c r="F51" s="102"/>
    </row>
    <row r="52" spans="1:9" ht="6" customHeight="1" thickTop="1" x14ac:dyDescent="0.2">
      <c r="C52" s="164"/>
      <c r="D52" s="164"/>
      <c r="E52" s="164"/>
    </row>
    <row r="53" spans="1:9" x14ac:dyDescent="0.2">
      <c r="A53" s="146" t="s">
        <v>107</v>
      </c>
      <c r="C53" s="164">
        <f>+C20-C51</f>
        <v>229239.21999999997</v>
      </c>
      <c r="D53" s="164"/>
      <c r="E53" s="164">
        <f>+E20-E51</f>
        <v>258130.27000000002</v>
      </c>
    </row>
    <row r="54" spans="1:9" x14ac:dyDescent="0.2">
      <c r="A54" s="146" t="s">
        <v>6</v>
      </c>
      <c r="C54" s="118">
        <v>99420.06</v>
      </c>
      <c r="D54" s="164"/>
      <c r="E54" s="142">
        <v>71788.91</v>
      </c>
    </row>
    <row r="55" spans="1:9" s="4" customFormat="1" ht="28.5" customHeight="1" x14ac:dyDescent="0.2">
      <c r="A55" s="148" t="s">
        <v>108</v>
      </c>
      <c r="B55" s="5"/>
      <c r="C55" s="165">
        <f>SUM(C53:C54)</f>
        <v>328659.27999999997</v>
      </c>
      <c r="D55" s="165"/>
      <c r="E55" s="165">
        <f>SUM(E53:E54)</f>
        <v>329919.18000000005</v>
      </c>
      <c r="F55" s="102"/>
    </row>
    <row r="56" spans="1:9" s="36" customFormat="1" x14ac:dyDescent="0.2">
      <c r="A56" s="67" t="s">
        <v>126</v>
      </c>
      <c r="B56" s="240" t="s">
        <v>190</v>
      </c>
      <c r="C56" s="53">
        <v>-30000</v>
      </c>
      <c r="D56" s="53">
        <v>25000</v>
      </c>
      <c r="E56" s="53">
        <v>-25000</v>
      </c>
    </row>
    <row r="57" spans="1:9" s="29" customFormat="1" x14ac:dyDescent="0.2">
      <c r="A57" s="210" t="s">
        <v>152</v>
      </c>
      <c r="B57" s="240" t="s">
        <v>190</v>
      </c>
      <c r="C57" s="93">
        <v>-60000</v>
      </c>
      <c r="D57" s="93">
        <v>85700</v>
      </c>
      <c r="E57" s="93">
        <v>-85700</v>
      </c>
    </row>
    <row r="58" spans="1:9" x14ac:dyDescent="0.2">
      <c r="A58" s="67" t="s">
        <v>86</v>
      </c>
      <c r="B58" s="240" t="s">
        <v>190</v>
      </c>
      <c r="C58" s="53">
        <v>-136250</v>
      </c>
      <c r="D58" s="53">
        <v>35800</v>
      </c>
      <c r="E58" s="53">
        <v>-135800</v>
      </c>
      <c r="F58"/>
    </row>
    <row r="59" spans="1:9" x14ac:dyDescent="0.2">
      <c r="A59" s="181" t="s">
        <v>189</v>
      </c>
      <c r="B59" s="240" t="s">
        <v>191</v>
      </c>
      <c r="C59" s="53">
        <f>-notes!F111</f>
        <v>-100000</v>
      </c>
      <c r="D59" s="53"/>
      <c r="E59" s="53">
        <v>-75000</v>
      </c>
      <c r="F59"/>
    </row>
    <row r="60" spans="1:9" x14ac:dyDescent="0.2">
      <c r="A60" s="89" t="s">
        <v>120</v>
      </c>
      <c r="B60" s="138"/>
      <c r="C60" s="169">
        <f>SUM(C55:C59)</f>
        <v>2409.2799999999697</v>
      </c>
      <c r="D60" s="169">
        <f t="shared" ref="D60:E60" si="9">SUM(D55:D59)</f>
        <v>146500</v>
      </c>
      <c r="E60" s="169">
        <f t="shared" si="9"/>
        <v>8419.1800000000512</v>
      </c>
    </row>
    <row r="61" spans="1:9" x14ac:dyDescent="0.2">
      <c r="A61" s="67" t="s">
        <v>122</v>
      </c>
      <c r="C61" s="64">
        <f>+E62</f>
        <v>4718132.38</v>
      </c>
      <c r="D61" s="164"/>
      <c r="E61" s="64">
        <v>4709713.2</v>
      </c>
    </row>
    <row r="62" spans="1:9" ht="13.5" thickBot="1" x14ac:dyDescent="0.25">
      <c r="A62" s="67" t="s">
        <v>123</v>
      </c>
      <c r="C62" s="167">
        <f>SUM(C60:C61)</f>
        <v>4720541.66</v>
      </c>
      <c r="D62" s="164"/>
      <c r="E62" s="167">
        <f>SUM(E60:E61)</f>
        <v>4718132.38</v>
      </c>
    </row>
    <row r="63" spans="1:9" ht="13.5" thickTop="1" x14ac:dyDescent="0.2">
      <c r="A63" s="67"/>
      <c r="C63" s="64"/>
      <c r="D63" s="164"/>
      <c r="E63" s="64"/>
    </row>
    <row r="64" spans="1:9" x14ac:dyDescent="0.2">
      <c r="A64" s="67"/>
      <c r="C64" s="64"/>
      <c r="D64" s="164"/>
      <c r="E64" s="64"/>
      <c r="I64" s="67"/>
    </row>
    <row r="65" spans="3:9" x14ac:dyDescent="0.2">
      <c r="C65" s="164"/>
    </row>
    <row r="66" spans="3:9" x14ac:dyDescent="0.2">
      <c r="I66" s="67"/>
    </row>
    <row r="67" spans="3:9" x14ac:dyDescent="0.2">
      <c r="I67" s="67"/>
    </row>
    <row r="68" spans="3:9" x14ac:dyDescent="0.2">
      <c r="I68" s="67"/>
    </row>
    <row r="69" spans="3:9" x14ac:dyDescent="0.2">
      <c r="I69" s="67"/>
    </row>
    <row r="70" spans="3:9" x14ac:dyDescent="0.2">
      <c r="I70" s="67" t="s">
        <v>127</v>
      </c>
    </row>
    <row r="71" spans="3:9" x14ac:dyDescent="0.2">
      <c r="I71" s="67"/>
    </row>
    <row r="72" spans="3:9" x14ac:dyDescent="0.2">
      <c r="I72" s="67"/>
    </row>
    <row r="73" spans="3:9" x14ac:dyDescent="0.2">
      <c r="I73" s="67"/>
    </row>
    <row r="74" spans="3:9" x14ac:dyDescent="0.2">
      <c r="I74" s="67"/>
    </row>
    <row r="75" spans="3:9" x14ac:dyDescent="0.2">
      <c r="I75" s="67"/>
    </row>
    <row r="76" spans="3:9" x14ac:dyDescent="0.2">
      <c r="I76" s="67"/>
    </row>
    <row r="77" spans="3:9" x14ac:dyDescent="0.2">
      <c r="I77" s="67"/>
    </row>
    <row r="78" spans="3:9" x14ac:dyDescent="0.2">
      <c r="I78" s="67"/>
    </row>
    <row r="82" spans="1:5" x14ac:dyDescent="0.2">
      <c r="A82" s="181" t="s">
        <v>91</v>
      </c>
      <c r="C82" s="117" t="e">
        <f>-#REF!</f>
        <v>#REF!</v>
      </c>
      <c r="E82" s="166"/>
    </row>
    <row r="83" spans="1:5" x14ac:dyDescent="0.2">
      <c r="A83" s="181" t="s">
        <v>130</v>
      </c>
      <c r="C83" s="117" t="e">
        <f>+C82-C60</f>
        <v>#REF!</v>
      </c>
      <c r="E83" s="166"/>
    </row>
    <row r="84" spans="1:5" x14ac:dyDescent="0.2">
      <c r="E84" s="166"/>
    </row>
    <row r="85" spans="1:5" x14ac:dyDescent="0.2">
      <c r="E85" s="166"/>
    </row>
    <row r="86" spans="1:5" x14ac:dyDescent="0.2">
      <c r="A86" s="4" t="s">
        <v>102</v>
      </c>
      <c r="E86" s="166"/>
    </row>
    <row r="87" spans="1:5" x14ac:dyDescent="0.2">
      <c r="A87" s="67" t="s">
        <v>110</v>
      </c>
      <c r="E87" s="166"/>
    </row>
    <row r="88" spans="1:5" x14ac:dyDescent="0.2">
      <c r="A88" s="67" t="s">
        <v>111</v>
      </c>
      <c r="E88" s="166"/>
    </row>
    <row r="89" spans="1:5" x14ac:dyDescent="0.2">
      <c r="A89" s="67" t="s">
        <v>85</v>
      </c>
      <c r="E89" s="166"/>
    </row>
    <row r="90" spans="1:5" ht="13.5" thickBot="1" x14ac:dyDescent="0.25">
      <c r="E90" s="168"/>
    </row>
    <row r="91" spans="1:5" ht="13.5" thickTop="1" x14ac:dyDescent="0.2">
      <c r="A91" s="67" t="s">
        <v>91</v>
      </c>
      <c r="E91" s="166"/>
    </row>
    <row r="92" spans="1:5" x14ac:dyDescent="0.2">
      <c r="E92" s="166"/>
    </row>
    <row r="93" spans="1:5" x14ac:dyDescent="0.2">
      <c r="A93" s="67" t="s">
        <v>106</v>
      </c>
      <c r="E93" s="166"/>
    </row>
    <row r="94" spans="1:5" x14ac:dyDescent="0.2">
      <c r="A94" s="67" t="s">
        <v>118</v>
      </c>
      <c r="E94" s="166"/>
    </row>
    <row r="95" spans="1:5" x14ac:dyDescent="0.2">
      <c r="A95" s="67" t="s">
        <v>119</v>
      </c>
      <c r="E95" s="166"/>
    </row>
    <row r="96" spans="1:5" x14ac:dyDescent="0.2">
      <c r="A96" s="67" t="s">
        <v>106</v>
      </c>
      <c r="E96" s="166"/>
    </row>
    <row r="97" spans="1:5" x14ac:dyDescent="0.2">
      <c r="A97" s="67" t="s">
        <v>91</v>
      </c>
      <c r="E97" s="166"/>
    </row>
    <row r="98" spans="1:5" x14ac:dyDescent="0.2">
      <c r="E98" s="166"/>
    </row>
    <row r="99" spans="1:5" x14ac:dyDescent="0.2">
      <c r="E99" s="166"/>
    </row>
  </sheetData>
  <sortState xmlns:xlrd2="http://schemas.microsoft.com/office/spreadsheetml/2017/richdata2" ref="A30:D49">
    <sortCondition ref="A30:A49"/>
  </sortState>
  <mergeCells count="1">
    <mergeCell ref="H4:I4"/>
  </mergeCells>
  <phoneticPr fontId="19" type="noConversion"/>
  <pageMargins left="0.70866141732283472" right="0.70866141732283472" top="0.74803149606299213" bottom="0.74803149606299213" header="0.31496062992125984" footer="0.31496062992125984"/>
  <pageSetup paperSize="9" scale="8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53"/>
  <sheetViews>
    <sheetView tabSelected="1" view="pageBreakPreview" topLeftCell="A21" zoomScale="80" zoomScaleNormal="100" zoomScaleSheetLayoutView="80" workbookViewId="0">
      <selection activeCell="L34" sqref="L34"/>
    </sheetView>
  </sheetViews>
  <sheetFormatPr defaultRowHeight="12.75" x14ac:dyDescent="0.2"/>
  <cols>
    <col min="1" max="1" width="46.140625" customWidth="1"/>
    <col min="2" max="2" width="14.42578125" customWidth="1"/>
    <col min="3" max="3" width="13" customWidth="1"/>
    <col min="4" max="4" width="12.7109375" customWidth="1"/>
    <col min="5" max="6" width="14.85546875" customWidth="1"/>
    <col min="7" max="7" width="20.140625" customWidth="1"/>
    <col min="8" max="8" width="14.140625" customWidth="1"/>
    <col min="9" max="9" width="14.5703125" style="30" customWidth="1"/>
  </cols>
  <sheetData>
    <row r="1" spans="1:9" ht="13.5" customHeight="1" x14ac:dyDescent="0.2">
      <c r="A1" s="183" t="str">
        <f>+Contens!$A$4</f>
        <v>EVANGELISCHE-LUTHERISCHE xxxxxxxxx</v>
      </c>
      <c r="B1" s="3"/>
      <c r="C1" s="3"/>
      <c r="D1" s="14"/>
      <c r="E1" s="3"/>
      <c r="F1" s="15"/>
      <c r="G1" s="3"/>
      <c r="H1" s="3"/>
      <c r="I1" s="103"/>
    </row>
    <row r="2" spans="1:9" ht="13.5" customHeight="1" x14ac:dyDescent="0.2">
      <c r="A2" s="4" t="s">
        <v>42</v>
      </c>
      <c r="B2" s="3"/>
      <c r="C2" s="3"/>
      <c r="D2" s="14"/>
      <c r="E2" s="3"/>
      <c r="F2" s="15"/>
      <c r="G2" s="3"/>
      <c r="H2" s="3"/>
      <c r="I2" s="103"/>
    </row>
    <row r="3" spans="1:9" ht="13.5" customHeight="1" x14ac:dyDescent="0.2">
      <c r="A3" s="31" t="s">
        <v>46</v>
      </c>
      <c r="B3" s="3"/>
      <c r="C3" s="3"/>
      <c r="D3" s="14"/>
      <c r="E3" s="3"/>
      <c r="F3" s="15"/>
      <c r="G3" s="3"/>
      <c r="H3" s="3"/>
      <c r="I3" s="103"/>
    </row>
    <row r="4" spans="1:9" ht="31.5" hidden="1" customHeight="1" x14ac:dyDescent="0.2">
      <c r="A4" s="255" t="s">
        <v>43</v>
      </c>
      <c r="B4" s="256"/>
      <c r="C4" s="256"/>
      <c r="D4" s="256"/>
      <c r="E4" s="256"/>
      <c r="F4" s="256"/>
      <c r="G4" s="256"/>
      <c r="H4" s="231"/>
      <c r="I4" s="231"/>
    </row>
    <row r="5" spans="1:9" ht="18.75" hidden="1" customHeight="1" x14ac:dyDescent="0.2">
      <c r="A5" s="35" t="s">
        <v>21</v>
      </c>
      <c r="B5" s="230"/>
      <c r="C5" s="230"/>
      <c r="D5" s="230"/>
      <c r="E5" s="230"/>
      <c r="F5" s="230"/>
      <c r="G5" s="230"/>
      <c r="H5" s="231"/>
      <c r="I5" s="103"/>
    </row>
    <row r="6" spans="1:9" ht="16.5" hidden="1" customHeight="1" x14ac:dyDescent="0.2">
      <c r="A6" s="255" t="s">
        <v>44</v>
      </c>
      <c r="B6" s="256"/>
      <c r="C6" s="256"/>
      <c r="D6" s="256"/>
      <c r="E6" s="256"/>
      <c r="F6" s="256"/>
      <c r="G6" s="256"/>
      <c r="H6" s="231"/>
      <c r="I6" s="231"/>
    </row>
    <row r="7" spans="1:9" ht="69" hidden="1" customHeight="1" x14ac:dyDescent="0.2">
      <c r="A7" s="255" t="s">
        <v>45</v>
      </c>
      <c r="B7" s="255"/>
      <c r="C7" s="255"/>
      <c r="D7" s="255"/>
      <c r="E7" s="255"/>
      <c r="F7" s="255"/>
      <c r="G7" s="255"/>
      <c r="H7" s="229"/>
      <c r="I7" s="229"/>
    </row>
    <row r="8" spans="1:9" ht="13.5" customHeight="1" x14ac:dyDescent="0.2">
      <c r="A8" s="4"/>
      <c r="B8" s="3"/>
      <c r="C8" s="3"/>
      <c r="D8" s="14"/>
      <c r="E8" s="3"/>
      <c r="F8" s="40"/>
      <c r="G8" s="3"/>
      <c r="H8" s="3"/>
      <c r="I8" s="103"/>
    </row>
    <row r="9" spans="1:9" ht="13.5" customHeight="1" x14ac:dyDescent="0.2">
      <c r="A9" s="13" t="s">
        <v>174</v>
      </c>
      <c r="B9" s="3"/>
      <c r="C9" s="3"/>
      <c r="D9" s="5">
        <v>2018</v>
      </c>
      <c r="E9" s="5">
        <v>2017</v>
      </c>
      <c r="F9" s="40"/>
      <c r="G9" s="3"/>
      <c r="H9" s="3"/>
      <c r="I9" s="103"/>
    </row>
    <row r="10" spans="1:9" ht="13.5" customHeight="1" x14ac:dyDescent="0.2">
      <c r="A10" s="227" t="s">
        <v>176</v>
      </c>
      <c r="B10" s="228"/>
      <c r="C10" s="228"/>
      <c r="D10" s="33">
        <f>+E12</f>
        <v>8288220.9299999997</v>
      </c>
      <c r="E10" s="33">
        <f>8279801.75</f>
        <v>8279801.75</v>
      </c>
      <c r="F10" s="40"/>
      <c r="G10" s="222"/>
      <c r="H10" s="222"/>
      <c r="I10" s="103"/>
    </row>
    <row r="11" spans="1:9" ht="13.5" customHeight="1" x14ac:dyDescent="0.2">
      <c r="A11" s="227" t="s">
        <v>177</v>
      </c>
      <c r="B11" s="228"/>
      <c r="C11" s="228"/>
      <c r="D11" s="33">
        <f>+'Income Statement'!C60</f>
        <v>2409.2799999999697</v>
      </c>
      <c r="E11" s="33">
        <f>+'Income Statement'!E60</f>
        <v>8419.1800000000512</v>
      </c>
      <c r="F11" s="40"/>
      <c r="G11" s="222"/>
      <c r="H11" s="222"/>
      <c r="I11" s="103"/>
    </row>
    <row r="12" spans="1:9" ht="13.5" customHeight="1" thickBot="1" x14ac:dyDescent="0.25">
      <c r="A12" s="181" t="s">
        <v>58</v>
      </c>
      <c r="B12" s="3"/>
      <c r="C12" s="3"/>
      <c r="D12" s="84">
        <f>SUM(D10:D11)</f>
        <v>8290630.21</v>
      </c>
      <c r="E12" s="84">
        <f>SUM(E10:E11)</f>
        <v>8288220.9299999997</v>
      </c>
      <c r="F12" s="69"/>
      <c r="G12" s="3"/>
      <c r="H12" s="3"/>
      <c r="I12" s="103"/>
    </row>
    <row r="13" spans="1:9" ht="13.5" customHeight="1" thickTop="1" x14ac:dyDescent="0.2">
      <c r="A13" s="4"/>
      <c r="B13" s="3"/>
      <c r="C13" s="3"/>
      <c r="D13" s="69"/>
      <c r="E13" s="69"/>
      <c r="F13" s="69"/>
      <c r="G13" s="3"/>
      <c r="H13" s="3"/>
      <c r="I13" s="103"/>
    </row>
    <row r="14" spans="1:9" ht="13.5" customHeight="1" x14ac:dyDescent="0.2">
      <c r="A14" s="13" t="s">
        <v>137</v>
      </c>
      <c r="B14" s="16"/>
      <c r="C14" s="16"/>
      <c r="D14" s="17">
        <f>+$D$9</f>
        <v>2018</v>
      </c>
      <c r="E14" s="17">
        <f>+$E$9</f>
        <v>2017</v>
      </c>
      <c r="F14" s="69"/>
      <c r="G14" s="69"/>
      <c r="H14" s="198"/>
      <c r="I14" s="198"/>
    </row>
    <row r="15" spans="1:9" ht="13.5" customHeight="1" x14ac:dyDescent="0.2">
      <c r="A15" s="21"/>
      <c r="B15" s="21"/>
      <c r="C15" s="21"/>
      <c r="D15" s="32" t="s">
        <v>1</v>
      </c>
      <c r="E15" s="32" t="s">
        <v>1</v>
      </c>
      <c r="F15" s="69"/>
      <c r="G15" s="69"/>
      <c r="H15" s="198"/>
      <c r="I15" s="198"/>
    </row>
    <row r="16" spans="1:9" ht="13.5" customHeight="1" x14ac:dyDescent="0.2">
      <c r="A16" s="171" t="s">
        <v>124</v>
      </c>
      <c r="B16" s="171"/>
      <c r="C16" s="12"/>
      <c r="D16" s="33">
        <v>31332</v>
      </c>
      <c r="E16" s="33">
        <v>18835.5</v>
      </c>
      <c r="F16" s="69"/>
      <c r="G16" s="69"/>
      <c r="H16" s="198"/>
      <c r="I16" s="198"/>
    </row>
    <row r="17" spans="1:9" ht="13.5" customHeight="1" thickBot="1" x14ac:dyDescent="0.25">
      <c r="A17" s="12" t="s">
        <v>0</v>
      </c>
      <c r="B17" s="12"/>
      <c r="C17" s="12"/>
      <c r="D17" s="34">
        <f>+SUM(D16:D16)</f>
        <v>31332</v>
      </c>
      <c r="E17" s="34">
        <v>18835.5</v>
      </c>
      <c r="F17" s="69"/>
      <c r="G17" s="69"/>
      <c r="H17" s="198"/>
      <c r="I17" s="198"/>
    </row>
    <row r="18" spans="1:9" ht="13.5" customHeight="1" thickTop="1" x14ac:dyDescent="0.2">
      <c r="A18" s="12"/>
      <c r="B18" s="12"/>
      <c r="C18" s="12"/>
      <c r="D18" s="44"/>
      <c r="E18" s="44"/>
      <c r="F18" s="69"/>
      <c r="G18" s="69"/>
      <c r="H18" s="198"/>
      <c r="I18" s="198"/>
    </row>
    <row r="19" spans="1:9" ht="13.5" customHeight="1" x14ac:dyDescent="0.2">
      <c r="A19" s="13" t="s">
        <v>138</v>
      </c>
      <c r="B19" s="16"/>
      <c r="C19" s="12"/>
      <c r="D19" s="33"/>
      <c r="E19" s="33"/>
      <c r="F19" s="69"/>
      <c r="G19" s="69"/>
      <c r="H19" s="198"/>
      <c r="I19" s="198"/>
    </row>
    <row r="20" spans="1:9" ht="13.5" customHeight="1" x14ac:dyDescent="0.2">
      <c r="A20" s="16" t="s">
        <v>40</v>
      </c>
      <c r="B20" s="16"/>
      <c r="C20" s="16"/>
      <c r="D20" s="19">
        <f>SUM(D21:D23)</f>
        <v>8961.4500000000007</v>
      </c>
      <c r="E20" s="19">
        <v>9441.4500000000007</v>
      </c>
      <c r="F20" s="69"/>
      <c r="G20" s="69"/>
      <c r="H20" s="198"/>
      <c r="I20" s="198"/>
    </row>
    <row r="21" spans="1:9" ht="13.5" customHeight="1" x14ac:dyDescent="0.2">
      <c r="A21" s="12" t="s">
        <v>57</v>
      </c>
      <c r="B21" s="12"/>
      <c r="C21" s="12"/>
      <c r="D21" s="45">
        <v>0</v>
      </c>
      <c r="E21" s="45">
        <v>480</v>
      </c>
      <c r="F21" s="69"/>
      <c r="G21" s="69"/>
      <c r="H21" s="198"/>
      <c r="I21" s="198"/>
    </row>
    <row r="22" spans="1:9" ht="13.5" customHeight="1" x14ac:dyDescent="0.2">
      <c r="A22" s="227" t="s">
        <v>199</v>
      </c>
      <c r="B22" s="12"/>
      <c r="C22" s="12"/>
      <c r="D22" s="46">
        <v>8961.4500000000007</v>
      </c>
      <c r="E22" s="46">
        <v>8961.4500000000007</v>
      </c>
      <c r="F22" s="69"/>
      <c r="G22" s="69"/>
      <c r="H22" s="198"/>
      <c r="I22" s="198"/>
    </row>
    <row r="23" spans="1:9" ht="6" customHeight="1" x14ac:dyDescent="0.2">
      <c r="A23" s="12"/>
      <c r="B23" s="12"/>
      <c r="C23" s="12"/>
      <c r="D23" s="47"/>
      <c r="E23" s="47"/>
      <c r="F23" s="69"/>
      <c r="G23" s="69"/>
      <c r="H23" s="198"/>
      <c r="I23" s="198"/>
    </row>
    <row r="24" spans="1:9" ht="13.5" customHeight="1" thickBot="1" x14ac:dyDescent="0.25">
      <c r="A24" s="12"/>
      <c r="B24" s="12"/>
      <c r="C24" s="12"/>
      <c r="D24" s="34">
        <f>+D20</f>
        <v>8961.4500000000007</v>
      </c>
      <c r="E24" s="34">
        <v>9441.4500000000007</v>
      </c>
      <c r="F24" s="69"/>
      <c r="G24" s="69"/>
      <c r="H24" s="198"/>
      <c r="I24" s="198"/>
    </row>
    <row r="25" spans="1:9" ht="13.5" customHeight="1" thickTop="1" x14ac:dyDescent="0.2">
      <c r="A25" s="12"/>
      <c r="B25" s="12"/>
      <c r="C25" s="12"/>
      <c r="D25" s="44"/>
      <c r="E25" s="44"/>
      <c r="F25" s="69"/>
      <c r="G25" s="69"/>
      <c r="H25" s="212"/>
      <c r="I25" s="212"/>
    </row>
    <row r="26" spans="1:9" ht="13.5" customHeight="1" x14ac:dyDescent="0.2">
      <c r="A26" s="183" t="str">
        <f>+Contens!$A$4</f>
        <v>EVANGELISCHE-LUTHERISCHE xxxxxxxxx</v>
      </c>
      <c r="B26" s="12"/>
      <c r="C26" s="12"/>
      <c r="D26" s="44"/>
      <c r="E26" s="44"/>
      <c r="F26" s="69"/>
      <c r="G26" s="69"/>
      <c r="H26" s="212"/>
      <c r="I26" s="212"/>
    </row>
    <row r="27" spans="1:9" ht="13.5" customHeight="1" x14ac:dyDescent="0.2">
      <c r="A27" s="4" t="s">
        <v>42</v>
      </c>
      <c r="B27" s="12"/>
      <c r="C27" s="12"/>
      <c r="D27" s="44"/>
      <c r="E27" s="44"/>
      <c r="F27" s="69"/>
      <c r="G27" s="69"/>
      <c r="H27" s="212"/>
      <c r="I27" s="212"/>
    </row>
    <row r="28" spans="1:9" ht="13.5" customHeight="1" x14ac:dyDescent="0.2">
      <c r="A28" s="108">
        <f>+Contens!A8</f>
        <v>43465</v>
      </c>
      <c r="B28" s="12"/>
      <c r="C28" s="12"/>
      <c r="D28" s="44"/>
      <c r="E28" s="44"/>
      <c r="F28" s="69"/>
      <c r="G28" s="69"/>
      <c r="H28" s="212"/>
      <c r="I28" s="212"/>
    </row>
    <row r="29" spans="1:9" ht="13.5" customHeight="1" x14ac:dyDescent="0.2">
      <c r="A29" s="12"/>
      <c r="B29" s="12"/>
      <c r="C29" s="12"/>
      <c r="D29" s="44"/>
      <c r="E29" s="44"/>
      <c r="F29" s="69"/>
      <c r="G29" s="69"/>
      <c r="H29" s="212"/>
      <c r="I29" s="212"/>
    </row>
    <row r="30" spans="1:9" ht="13.5" customHeight="1" x14ac:dyDescent="0.2">
      <c r="A30" s="202" t="s">
        <v>139</v>
      </c>
      <c r="B30" s="87"/>
      <c r="C30" s="29"/>
      <c r="D30" s="17">
        <f>+$D$9</f>
        <v>2018</v>
      </c>
      <c r="E30" s="17">
        <f>+$E$9</f>
        <v>2017</v>
      </c>
      <c r="F30" s="69"/>
      <c r="G30" s="69"/>
      <c r="H30" s="198"/>
      <c r="I30" s="198"/>
    </row>
    <row r="31" spans="1:9" ht="13.5" customHeight="1" x14ac:dyDescent="0.2">
      <c r="A31" s="29"/>
      <c r="B31" s="29"/>
      <c r="C31" s="29"/>
      <c r="D31" s="32" t="s">
        <v>1</v>
      </c>
      <c r="E31" s="32" t="s">
        <v>1</v>
      </c>
      <c r="F31" s="69"/>
      <c r="G31" s="69"/>
      <c r="H31" s="198"/>
      <c r="I31" s="198"/>
    </row>
    <row r="32" spans="1:9" ht="13.5" customHeight="1" x14ac:dyDescent="0.2">
      <c r="A32" s="29" t="s">
        <v>64</v>
      </c>
      <c r="B32" s="29"/>
      <c r="C32" s="29"/>
      <c r="D32" s="36">
        <f>+BS!C14</f>
        <v>1580083</v>
      </c>
      <c r="E32" s="36">
        <v>2742162.8899999997</v>
      </c>
      <c r="F32" s="69"/>
      <c r="G32" s="69"/>
      <c r="H32" s="198"/>
      <c r="I32" s="198"/>
    </row>
    <row r="33" spans="1:9" ht="13.5" customHeight="1" x14ac:dyDescent="0.2">
      <c r="A33" s="89" t="s">
        <v>59</v>
      </c>
      <c r="B33" s="89"/>
      <c r="C33" s="29"/>
      <c r="D33" s="53">
        <f>+D17</f>
        <v>31332</v>
      </c>
      <c r="E33" s="53">
        <v>18835.5</v>
      </c>
      <c r="F33" s="69"/>
      <c r="G33" s="69"/>
      <c r="H33" s="198"/>
      <c r="I33" s="198"/>
    </row>
    <row r="34" spans="1:9" ht="13.5" customHeight="1" x14ac:dyDescent="0.2">
      <c r="A34" s="57" t="s">
        <v>60</v>
      </c>
      <c r="B34" s="57"/>
      <c r="C34" s="29"/>
      <c r="D34" s="64">
        <f>-D24</f>
        <v>-8961.4500000000007</v>
      </c>
      <c r="E34" s="64">
        <v>-9441.4500000000007</v>
      </c>
      <c r="F34" s="69"/>
      <c r="G34" s="69"/>
      <c r="H34" s="198"/>
      <c r="I34" s="198"/>
    </row>
    <row r="35" spans="1:9" ht="13.5" customHeight="1" thickBot="1" x14ac:dyDescent="0.25">
      <c r="A35" s="57" t="str">
        <f>+A104</f>
        <v>Interest Group Funds</v>
      </c>
      <c r="B35" s="57"/>
      <c r="C35" s="29"/>
      <c r="D35" s="72">
        <f>-G104</f>
        <v>-93290.919999999984</v>
      </c>
      <c r="E35" s="72">
        <v>-93848.549999999988</v>
      </c>
      <c r="F35" s="69"/>
      <c r="G35" s="69"/>
      <c r="H35" s="198"/>
      <c r="I35" s="198"/>
    </row>
    <row r="36" spans="1:9" ht="13.5" customHeight="1" x14ac:dyDescent="0.2">
      <c r="A36" s="55" t="s">
        <v>62</v>
      </c>
      <c r="B36" s="55"/>
      <c r="C36" s="29"/>
      <c r="D36" s="53">
        <f>SUM(D32:D35)</f>
        <v>1509162.6300000001</v>
      </c>
      <c r="E36" s="53">
        <v>2657708.3899999997</v>
      </c>
      <c r="F36" s="69"/>
      <c r="G36" s="69"/>
      <c r="H36" s="198"/>
      <c r="I36" s="198"/>
    </row>
    <row r="37" spans="1:9" ht="13.5" customHeight="1" x14ac:dyDescent="0.2">
      <c r="A37" s="29" t="str">
        <f>+A99</f>
        <v>Dedicated Congregation Funds</v>
      </c>
      <c r="B37" s="29"/>
      <c r="C37" s="29"/>
      <c r="D37" s="10">
        <f>-G99</f>
        <v>-1013929.21</v>
      </c>
      <c r="E37" s="53">
        <v>-1961817.3099999998</v>
      </c>
      <c r="F37" s="69"/>
      <c r="G37" s="69"/>
      <c r="H37" s="198"/>
      <c r="I37" s="198"/>
    </row>
    <row r="38" spans="1:9" ht="13.5" customHeight="1" thickBot="1" x14ac:dyDescent="0.25">
      <c r="A38" s="48" t="s">
        <v>63</v>
      </c>
      <c r="B38" s="48"/>
      <c r="C38" s="29"/>
      <c r="D38" s="88">
        <f>SUM(D36:D37)</f>
        <v>495233.42000000016</v>
      </c>
      <c r="E38" s="88">
        <v>695891.07999999984</v>
      </c>
      <c r="F38" s="69"/>
      <c r="G38" s="69"/>
      <c r="H38" s="198"/>
      <c r="I38" s="198"/>
    </row>
    <row r="39" spans="1:9" ht="13.5" customHeight="1" thickTop="1" x14ac:dyDescent="0.2">
      <c r="A39" s="4"/>
      <c r="B39" s="4"/>
      <c r="C39" s="198"/>
      <c r="D39" s="198"/>
      <c r="E39" s="69"/>
      <c r="F39" s="69"/>
      <c r="G39" s="69"/>
      <c r="H39" s="198"/>
      <c r="I39" s="198"/>
    </row>
    <row r="40" spans="1:9" ht="13.5" customHeight="1" x14ac:dyDescent="0.2">
      <c r="A40" s="77" t="s">
        <v>165</v>
      </c>
      <c r="B40" s="50"/>
      <c r="C40" s="77"/>
      <c r="D40" s="17">
        <f>+$D$9</f>
        <v>2018</v>
      </c>
      <c r="E40" s="17">
        <f>+$E$9</f>
        <v>2017</v>
      </c>
      <c r="F40" s="83"/>
      <c r="G40" s="78"/>
      <c r="H40" s="79"/>
      <c r="I40" s="81"/>
    </row>
    <row r="41" spans="1:9" ht="13.5" customHeight="1" x14ac:dyDescent="0.2">
      <c r="A41" s="11" t="s">
        <v>5</v>
      </c>
      <c r="B41" s="11"/>
      <c r="C41" s="70"/>
      <c r="D41" s="172">
        <v>132815.65</v>
      </c>
      <c r="E41" s="172">
        <v>90722.680000000008</v>
      </c>
      <c r="F41" s="81"/>
      <c r="G41" s="78"/>
      <c r="H41" s="70"/>
      <c r="I41" s="81"/>
    </row>
    <row r="42" spans="1:9" ht="13.5" customHeight="1" x14ac:dyDescent="0.2">
      <c r="A42" s="11" t="s">
        <v>4</v>
      </c>
      <c r="B42" s="11"/>
      <c r="C42" s="70"/>
      <c r="D42" s="131">
        <v>10900</v>
      </c>
      <c r="E42" s="131">
        <v>1000</v>
      </c>
      <c r="F42" s="80"/>
      <c r="G42" s="78"/>
      <c r="H42" s="70" t="s">
        <v>0</v>
      </c>
      <c r="I42" s="80"/>
    </row>
    <row r="43" spans="1:9" ht="13.5" customHeight="1" x14ac:dyDescent="0.2">
      <c r="A43" s="11" t="s">
        <v>136</v>
      </c>
      <c r="B43" s="11"/>
      <c r="C43" s="70"/>
      <c r="D43" s="131">
        <v>0</v>
      </c>
      <c r="E43" s="131">
        <v>12770</v>
      </c>
      <c r="F43" s="80"/>
      <c r="G43" s="78"/>
      <c r="H43" s="70"/>
      <c r="I43" s="80"/>
    </row>
    <row r="44" spans="1:9" ht="13.5" customHeight="1" thickBot="1" x14ac:dyDescent="0.25">
      <c r="A44" s="11"/>
      <c r="B44" s="11"/>
      <c r="C44" s="70"/>
      <c r="D44" s="173">
        <f>SUM(D41:D43)</f>
        <v>143715.65</v>
      </c>
      <c r="E44" s="173">
        <v>104492.68000000001</v>
      </c>
      <c r="F44" s="81"/>
      <c r="G44" s="78"/>
      <c r="H44" s="70"/>
      <c r="I44" s="81"/>
    </row>
    <row r="45" spans="1:9" ht="13.5" customHeight="1" thickTop="1" x14ac:dyDescent="0.2">
      <c r="A45" s="11"/>
      <c r="B45" s="11"/>
      <c r="C45" s="70"/>
      <c r="D45" s="172"/>
      <c r="E45" s="172"/>
      <c r="F45" s="81"/>
      <c r="G45" s="78"/>
      <c r="H45" s="70"/>
      <c r="I45" s="81"/>
    </row>
    <row r="46" spans="1:9" ht="13.5" customHeight="1" x14ac:dyDescent="0.2">
      <c r="A46" s="77" t="s">
        <v>166</v>
      </c>
      <c r="B46" s="70"/>
      <c r="C46" s="172"/>
      <c r="D46" s="172"/>
      <c r="E46" s="81"/>
      <c r="F46" s="78"/>
      <c r="G46" s="70"/>
      <c r="H46" s="81"/>
      <c r="I46" s="82"/>
    </row>
    <row r="47" spans="1:9" s="26" customFormat="1" ht="52.5" hidden="1" customHeight="1" x14ac:dyDescent="0.2">
      <c r="A47" s="4" t="s">
        <v>81</v>
      </c>
      <c r="B47" s="184" t="s">
        <v>153</v>
      </c>
      <c r="C47" s="120" t="s">
        <v>31</v>
      </c>
      <c r="D47" s="120" t="s">
        <v>32</v>
      </c>
      <c r="E47" s="184" t="s">
        <v>154</v>
      </c>
      <c r="F47"/>
      <c r="G47"/>
      <c r="I47" s="175"/>
    </row>
    <row r="48" spans="1:9" ht="13.5" hidden="1" customHeight="1" thickBot="1" x14ac:dyDescent="0.25">
      <c r="B48" s="110" t="s">
        <v>1</v>
      </c>
      <c r="C48" s="110" t="s">
        <v>1</v>
      </c>
      <c r="D48" s="110" t="s">
        <v>1</v>
      </c>
      <c r="E48" s="110" t="s">
        <v>1</v>
      </c>
    </row>
    <row r="49" spans="1:9" s="1" customFormat="1" ht="5.25" hidden="1" customHeight="1" x14ac:dyDescent="0.2">
      <c r="A49"/>
      <c r="B49" s="111"/>
      <c r="C49" s="111"/>
      <c r="D49" s="111"/>
      <c r="E49" s="111"/>
      <c r="F49" s="68"/>
      <c r="G49"/>
      <c r="I49" s="101"/>
    </row>
    <row r="50" spans="1:9" s="101" customFormat="1" ht="15.75" hidden="1" customHeight="1" x14ac:dyDescent="0.2">
      <c r="A50" t="s">
        <v>33</v>
      </c>
      <c r="B50" s="111">
        <v>6443849.8900000015</v>
      </c>
      <c r="C50" s="36" t="e">
        <f>+#REF!</f>
        <v>#REF!</v>
      </c>
      <c r="D50" s="36"/>
      <c r="E50" s="111" t="e">
        <f t="shared" ref="E50:E59" si="0">B50+C50-D50</f>
        <v>#REF!</v>
      </c>
      <c r="G50"/>
    </row>
    <row r="51" spans="1:9" ht="13.5" hidden="1" customHeight="1" x14ac:dyDescent="0.2">
      <c r="A51" t="s">
        <v>71</v>
      </c>
      <c r="B51" s="111">
        <v>163732.47</v>
      </c>
      <c r="C51" s="36"/>
      <c r="D51" s="36"/>
      <c r="E51" s="111">
        <f t="shared" si="0"/>
        <v>163732.47</v>
      </c>
      <c r="F51" s="68"/>
    </row>
    <row r="52" spans="1:9" ht="13.5" hidden="1" customHeight="1" x14ac:dyDescent="0.2">
      <c r="A52" t="s">
        <v>82</v>
      </c>
      <c r="B52" s="111">
        <v>865865.07</v>
      </c>
      <c r="C52" s="36"/>
      <c r="D52" s="36"/>
      <c r="E52" s="111">
        <f t="shared" si="0"/>
        <v>865865.07</v>
      </c>
      <c r="F52" s="68"/>
    </row>
    <row r="53" spans="1:9" ht="13.5" hidden="1" customHeight="1" x14ac:dyDescent="0.2">
      <c r="A53" t="s">
        <v>34</v>
      </c>
      <c r="B53" s="111">
        <v>497954.99</v>
      </c>
      <c r="C53" s="36"/>
      <c r="D53" s="217">
        <v>-100000</v>
      </c>
      <c r="E53" s="111">
        <f>B53+C53+D53</f>
        <v>397954.99</v>
      </c>
      <c r="F53" s="112"/>
    </row>
    <row r="54" spans="1:9" ht="13.5" hidden="1" customHeight="1" x14ac:dyDescent="0.2">
      <c r="A54" t="s">
        <v>84</v>
      </c>
      <c r="B54" s="111">
        <v>462639.47000000003</v>
      </c>
      <c r="C54" s="166" t="e">
        <f>+#REF!</f>
        <v>#REF!</v>
      </c>
      <c r="D54" s="217"/>
      <c r="E54" s="111" t="e">
        <f t="shared" si="0"/>
        <v>#REF!</v>
      </c>
      <c r="F54" s="112"/>
    </row>
    <row r="55" spans="1:9" ht="13.5" hidden="1" customHeight="1" x14ac:dyDescent="0.2">
      <c r="A55" t="s">
        <v>36</v>
      </c>
      <c r="B55" s="111">
        <v>104510.01</v>
      </c>
      <c r="C55" s="166" t="e">
        <f>+#REF!</f>
        <v>#REF!</v>
      </c>
      <c r="D55" s="217"/>
      <c r="E55" s="111" t="e">
        <f t="shared" si="0"/>
        <v>#REF!</v>
      </c>
      <c r="F55" s="112"/>
    </row>
    <row r="56" spans="1:9" ht="13.5" hidden="1" customHeight="1" x14ac:dyDescent="0.2">
      <c r="A56" t="s">
        <v>37</v>
      </c>
      <c r="B56" s="111">
        <v>111515.53</v>
      </c>
      <c r="C56" s="166" t="e">
        <f>+#REF!</f>
        <v>#REF!</v>
      </c>
      <c r="D56" s="217"/>
      <c r="E56" s="111" t="e">
        <f t="shared" si="0"/>
        <v>#REF!</v>
      </c>
      <c r="F56" s="113"/>
    </row>
    <row r="57" spans="1:9" ht="13.5" hidden="1" customHeight="1" x14ac:dyDescent="0.2">
      <c r="A57" t="s">
        <v>38</v>
      </c>
      <c r="B57" s="111">
        <v>91110.74</v>
      </c>
      <c r="C57" s="36"/>
      <c r="D57" s="217"/>
      <c r="E57" s="111">
        <f t="shared" si="0"/>
        <v>91110.74</v>
      </c>
      <c r="G57" s="68"/>
    </row>
    <row r="58" spans="1:9" ht="13.5" hidden="1" customHeight="1" x14ac:dyDescent="0.25">
      <c r="A58" s="215" t="s">
        <v>155</v>
      </c>
      <c r="B58" s="111"/>
      <c r="C58" s="166" t="e">
        <f>+#REF!</f>
        <v>#REF!</v>
      </c>
      <c r="D58" s="217"/>
      <c r="E58" s="111" t="e">
        <f t="shared" si="0"/>
        <v>#REF!</v>
      </c>
      <c r="G58" s="68"/>
    </row>
    <row r="59" spans="1:9" ht="13.5" hidden="1" customHeight="1" x14ac:dyDescent="0.25">
      <c r="A59" s="215" t="s">
        <v>156</v>
      </c>
      <c r="B59" s="111"/>
      <c r="C59" s="166" t="e">
        <f>+#REF!</f>
        <v>#REF!</v>
      </c>
      <c r="D59" s="217"/>
      <c r="E59" s="111" t="e">
        <f t="shared" si="0"/>
        <v>#REF!</v>
      </c>
      <c r="G59" s="68"/>
    </row>
    <row r="60" spans="1:9" s="1" customFormat="1" ht="3.75" hidden="1" customHeight="1" thickBot="1" x14ac:dyDescent="0.25">
      <c r="A60"/>
      <c r="B60" s="111"/>
      <c r="C60" s="111"/>
      <c r="D60" s="10"/>
      <c r="E60" s="111"/>
      <c r="F60" s="68"/>
      <c r="G60" s="68"/>
      <c r="I60" s="101"/>
    </row>
    <row r="61" spans="1:9" s="1" customFormat="1" ht="14.25" hidden="1" customHeight="1" thickBot="1" x14ac:dyDescent="0.25">
      <c r="A61" s="28" t="s">
        <v>39</v>
      </c>
      <c r="B61" s="170">
        <f>SUM(B50:B60)</f>
        <v>8741178.1700000018</v>
      </c>
      <c r="C61" s="170" t="e">
        <f>SUM(C50:C60)</f>
        <v>#REF!</v>
      </c>
      <c r="D61" s="218">
        <f>SUM(D50:D60)</f>
        <v>-100000</v>
      </c>
      <c r="E61" s="170" t="e">
        <f>SUM(E50:E60)</f>
        <v>#REF!</v>
      </c>
      <c r="F61" s="68"/>
      <c r="G61" s="68"/>
      <c r="I61" s="101"/>
    </row>
    <row r="62" spans="1:9" s="1" customFormat="1" ht="37.5" customHeight="1" x14ac:dyDescent="0.2">
      <c r="A62" s="4" t="s">
        <v>41</v>
      </c>
      <c r="B62" s="184" t="s">
        <v>167</v>
      </c>
      <c r="C62" s="121" t="s">
        <v>92</v>
      </c>
      <c r="D62" s="219" t="s">
        <v>32</v>
      </c>
      <c r="E62" s="184" t="s">
        <v>168</v>
      </c>
      <c r="F62" s="122" t="s">
        <v>93</v>
      </c>
      <c r="I62" s="101"/>
    </row>
    <row r="63" spans="1:9" ht="12" customHeight="1" thickBot="1" x14ac:dyDescent="0.25">
      <c r="B63" s="91" t="s">
        <v>1</v>
      </c>
      <c r="C63" s="91" t="s">
        <v>1</v>
      </c>
      <c r="D63" s="220" t="s">
        <v>1</v>
      </c>
      <c r="E63" s="91" t="s">
        <v>1</v>
      </c>
      <c r="F63" s="2" t="s">
        <v>30</v>
      </c>
    </row>
    <row r="64" spans="1:9" ht="6" customHeight="1" x14ac:dyDescent="0.2">
      <c r="B64" s="68"/>
      <c r="C64" s="68"/>
      <c r="D64" s="10"/>
      <c r="E64" s="68"/>
    </row>
    <row r="65" spans="1:9" ht="12" customHeight="1" x14ac:dyDescent="0.2">
      <c r="A65" t="s">
        <v>33</v>
      </c>
      <c r="B65" s="111">
        <v>0</v>
      </c>
      <c r="C65" s="111"/>
      <c r="D65" s="10"/>
      <c r="E65" s="111">
        <f t="shared" ref="E65:E74" si="1">B65+C65-D65</f>
        <v>0</v>
      </c>
      <c r="F65" s="114">
        <v>0</v>
      </c>
    </row>
    <row r="66" spans="1:9" ht="12" customHeight="1" x14ac:dyDescent="0.2">
      <c r="A66" t="s">
        <v>175</v>
      </c>
      <c r="B66" s="111">
        <v>49399.35</v>
      </c>
      <c r="C66" s="166">
        <v>4498.16</v>
      </c>
      <c r="D66" s="10"/>
      <c r="E66" s="111">
        <f t="shared" si="1"/>
        <v>53897.509999999995</v>
      </c>
      <c r="F66" s="114">
        <v>0</v>
      </c>
    </row>
    <row r="67" spans="1:9" ht="18" customHeight="1" x14ac:dyDescent="0.2">
      <c r="A67" t="s">
        <v>82</v>
      </c>
      <c r="B67" s="111">
        <v>108233.15</v>
      </c>
      <c r="C67" s="166">
        <v>21646.626749999999</v>
      </c>
      <c r="D67" s="10"/>
      <c r="E67" s="111">
        <f t="shared" si="1"/>
        <v>129879.77674999999</v>
      </c>
      <c r="F67" s="115">
        <v>2.5000000000000001E-2</v>
      </c>
    </row>
    <row r="68" spans="1:9" s="1" customFormat="1" ht="15.75" customHeight="1" x14ac:dyDescent="0.2">
      <c r="A68" t="s">
        <v>34</v>
      </c>
      <c r="B68" s="111">
        <v>282773</v>
      </c>
      <c r="C68" s="166">
        <v>79590.997999999992</v>
      </c>
      <c r="D68" s="10">
        <v>100000</v>
      </c>
      <c r="E68" s="111">
        <f>B68+C68-D68</f>
        <v>262363.99800000002</v>
      </c>
      <c r="F68" s="114">
        <v>0.2</v>
      </c>
      <c r="G68"/>
      <c r="I68" s="101"/>
    </row>
    <row r="69" spans="1:9" s="1" customFormat="1" ht="15.75" customHeight="1" x14ac:dyDescent="0.2">
      <c r="A69" t="s">
        <v>35</v>
      </c>
      <c r="B69" s="111">
        <v>374373.24</v>
      </c>
      <c r="C69" s="166">
        <v>44863.58</v>
      </c>
      <c r="D69" s="10"/>
      <c r="E69" s="111">
        <f t="shared" si="1"/>
        <v>419236.82</v>
      </c>
      <c r="F69" s="114">
        <v>0.15</v>
      </c>
      <c r="G69"/>
      <c r="I69" s="101"/>
    </row>
    <row r="70" spans="1:9" s="1" customFormat="1" ht="15.75" customHeight="1" x14ac:dyDescent="0.2">
      <c r="A70" t="s">
        <v>36</v>
      </c>
      <c r="B70" s="111">
        <v>101386.43</v>
      </c>
      <c r="C70" s="166">
        <v>4994.87</v>
      </c>
      <c r="D70" s="10"/>
      <c r="E70" s="111">
        <f t="shared" si="1"/>
        <v>106381.29999999999</v>
      </c>
      <c r="F70" s="114">
        <v>0.33300000000000002</v>
      </c>
      <c r="G70"/>
      <c r="I70" s="101"/>
    </row>
    <row r="71" spans="1:9" s="1" customFormat="1" ht="15.75" customHeight="1" x14ac:dyDescent="0.2">
      <c r="A71" t="s">
        <v>37</v>
      </c>
      <c r="B71" s="111">
        <v>77521.789999999994</v>
      </c>
      <c r="C71" s="166">
        <v>6642.46</v>
      </c>
      <c r="D71" s="10"/>
      <c r="E71" s="111">
        <f t="shared" si="1"/>
        <v>84164.25</v>
      </c>
      <c r="F71" s="114">
        <v>0.1</v>
      </c>
      <c r="G71"/>
      <c r="I71" s="101"/>
    </row>
    <row r="72" spans="1:9" s="1" customFormat="1" ht="15.75" customHeight="1" x14ac:dyDescent="0.2">
      <c r="A72" t="s">
        <v>38</v>
      </c>
      <c r="B72" s="111">
        <v>80161.36</v>
      </c>
      <c r="C72" s="166">
        <v>5704.19</v>
      </c>
      <c r="D72" s="10"/>
      <c r="E72" s="111">
        <f t="shared" si="1"/>
        <v>85865.55</v>
      </c>
      <c r="F72" s="114">
        <v>0.2</v>
      </c>
      <c r="G72"/>
      <c r="I72" s="101"/>
    </row>
    <row r="73" spans="1:9" s="211" customFormat="1" ht="15.75" customHeight="1" x14ac:dyDescent="0.2">
      <c r="A73" t="s">
        <v>155</v>
      </c>
      <c r="B73" s="111"/>
      <c r="C73" s="166">
        <v>11313</v>
      </c>
      <c r="D73" s="10"/>
      <c r="E73" s="111">
        <f t="shared" si="1"/>
        <v>11313</v>
      </c>
      <c r="F73" s="216">
        <v>0.15</v>
      </c>
      <c r="G73"/>
      <c r="I73" s="101"/>
    </row>
    <row r="74" spans="1:9" s="195" customFormat="1" ht="15.75" customHeight="1" thickBot="1" x14ac:dyDescent="0.25">
      <c r="A74" t="s">
        <v>156</v>
      </c>
      <c r="B74" s="111"/>
      <c r="C74" s="166">
        <v>3150.9</v>
      </c>
      <c r="D74" s="10"/>
      <c r="E74" s="111">
        <f t="shared" si="1"/>
        <v>3150.9</v>
      </c>
      <c r="F74" s="216">
        <v>0.15</v>
      </c>
      <c r="G74"/>
      <c r="I74" s="101"/>
    </row>
    <row r="75" spans="1:9" s="1" customFormat="1" ht="15.75" customHeight="1" thickBot="1" x14ac:dyDescent="0.25">
      <c r="A75" s="28" t="s">
        <v>39</v>
      </c>
      <c r="B75" s="170">
        <f>SUM(B65:B72)</f>
        <v>1073848.3200000001</v>
      </c>
      <c r="C75" s="170">
        <f>SUM(C65:C74)</f>
        <v>182404.78474999999</v>
      </c>
      <c r="D75" s="218">
        <f>SUM(D65:D72)</f>
        <v>100000</v>
      </c>
      <c r="E75" s="170">
        <f>SUM(E65:E74)</f>
        <v>1156253.1047499999</v>
      </c>
      <c r="F75" s="57"/>
      <c r="G75"/>
      <c r="I75" s="101"/>
    </row>
    <row r="76" spans="1:9" s="1" customFormat="1" ht="38.25" customHeight="1" thickTop="1" x14ac:dyDescent="0.2">
      <c r="A76" s="4" t="s">
        <v>83</v>
      </c>
      <c r="B76" s="119" t="str">
        <f>+B62</f>
        <v xml:space="preserve">Opening Balance           </v>
      </c>
      <c r="C76" s="120" t="s">
        <v>31</v>
      </c>
      <c r="D76" s="122" t="s">
        <v>94</v>
      </c>
      <c r="E76" s="119" t="str">
        <f>+E62</f>
        <v xml:space="preserve">Closing Balance     </v>
      </c>
      <c r="H76" s="70"/>
      <c r="I76" s="109"/>
    </row>
    <row r="77" spans="1:9" ht="12" customHeight="1" thickBot="1" x14ac:dyDescent="0.25">
      <c r="B77" s="91" t="s">
        <v>1</v>
      </c>
      <c r="C77" s="91" t="s">
        <v>1</v>
      </c>
      <c r="D77" s="91" t="s">
        <v>1</v>
      </c>
      <c r="E77" s="91" t="s">
        <v>1</v>
      </c>
      <c r="G77" s="9"/>
      <c r="H77" s="43"/>
      <c r="I77" s="57"/>
    </row>
    <row r="78" spans="1:9" ht="12" customHeight="1" x14ac:dyDescent="0.2">
      <c r="B78" s="68"/>
      <c r="C78" s="68"/>
      <c r="D78" s="68"/>
      <c r="E78" s="68"/>
      <c r="G78" s="3"/>
      <c r="H78" s="3"/>
    </row>
    <row r="79" spans="1:9" x14ac:dyDescent="0.2">
      <c r="A79" t="s">
        <v>33</v>
      </c>
      <c r="B79" s="111">
        <f t="shared" ref="B79:B86" si="2">+B50-B65</f>
        <v>6443849.8900000015</v>
      </c>
      <c r="C79" s="111">
        <v>138955</v>
      </c>
      <c r="D79" s="111">
        <v>0</v>
      </c>
      <c r="E79" s="111">
        <f t="shared" ref="E79:E86" si="3">B79+C79-D79</f>
        <v>6582804.8900000015</v>
      </c>
      <c r="G79" s="3"/>
      <c r="H79" s="3"/>
    </row>
    <row r="80" spans="1:9" x14ac:dyDescent="0.2">
      <c r="A80" t="s">
        <v>71</v>
      </c>
      <c r="B80" s="111">
        <f t="shared" si="2"/>
        <v>114333.12</v>
      </c>
      <c r="C80" s="111">
        <v>0</v>
      </c>
      <c r="D80" s="111">
        <v>4498.16</v>
      </c>
      <c r="E80" s="111">
        <f t="shared" si="3"/>
        <v>109834.95999999999</v>
      </c>
      <c r="G80" s="3"/>
      <c r="H80" s="3"/>
    </row>
    <row r="81" spans="1:9" x14ac:dyDescent="0.2">
      <c r="A81" t="s">
        <v>82</v>
      </c>
      <c r="B81" s="111">
        <f t="shared" si="2"/>
        <v>757631.91999999993</v>
      </c>
      <c r="C81" s="111">
        <v>0</v>
      </c>
      <c r="D81" s="111">
        <v>21646.626749999999</v>
      </c>
      <c r="E81" s="111">
        <f t="shared" si="3"/>
        <v>735985.29324999987</v>
      </c>
      <c r="G81" s="3"/>
      <c r="H81" s="3"/>
    </row>
    <row r="82" spans="1:9" x14ac:dyDescent="0.2">
      <c r="A82" t="s">
        <v>34</v>
      </c>
      <c r="B82" s="111">
        <f t="shared" si="2"/>
        <v>215181.99</v>
      </c>
      <c r="C82" s="111">
        <v>0</v>
      </c>
      <c r="D82" s="111">
        <v>79590.997999999992</v>
      </c>
      <c r="E82" s="111">
        <f t="shared" si="3"/>
        <v>135590.992</v>
      </c>
      <c r="G82" s="3"/>
      <c r="H82" s="3"/>
    </row>
    <row r="83" spans="1:9" ht="15" customHeight="1" x14ac:dyDescent="0.2">
      <c r="A83" t="s">
        <v>35</v>
      </c>
      <c r="B83" s="111">
        <f t="shared" si="2"/>
        <v>88266.23000000004</v>
      </c>
      <c r="C83" s="111">
        <v>59420.28</v>
      </c>
      <c r="D83" s="111">
        <v>44863.58</v>
      </c>
      <c r="E83" s="111">
        <f t="shared" si="3"/>
        <v>102822.93000000004</v>
      </c>
      <c r="G83" s="3" t="s">
        <v>0</v>
      </c>
      <c r="H83" s="3"/>
      <c r="I83" s="103"/>
    </row>
    <row r="84" spans="1:9" s="2" customFormat="1" ht="15.75" customHeight="1" x14ac:dyDescent="0.2">
      <c r="A84" t="s">
        <v>36</v>
      </c>
      <c r="B84" s="111">
        <f t="shared" si="2"/>
        <v>3123.5800000000017</v>
      </c>
      <c r="C84" s="111">
        <v>5669.95</v>
      </c>
      <c r="D84" s="111">
        <v>4994.87</v>
      </c>
      <c r="E84" s="111">
        <f t="shared" si="3"/>
        <v>3798.6600000000026</v>
      </c>
      <c r="I84" s="39"/>
    </row>
    <row r="85" spans="1:9" x14ac:dyDescent="0.2">
      <c r="A85" t="s">
        <v>37</v>
      </c>
      <c r="B85" s="111">
        <f t="shared" si="2"/>
        <v>33993.740000000005</v>
      </c>
      <c r="C85" s="111">
        <v>10000</v>
      </c>
      <c r="D85" s="111">
        <v>6642.46</v>
      </c>
      <c r="E85" s="111">
        <f t="shared" si="3"/>
        <v>37351.280000000006</v>
      </c>
      <c r="G85" s="3" t="s">
        <v>0</v>
      </c>
      <c r="H85" s="3"/>
      <c r="I85" s="103"/>
    </row>
    <row r="86" spans="1:9" s="30" customFormat="1" x14ac:dyDescent="0.2">
      <c r="A86" t="s">
        <v>38</v>
      </c>
      <c r="B86" s="111">
        <f t="shared" si="2"/>
        <v>10949.380000000005</v>
      </c>
      <c r="C86" s="111">
        <v>0</v>
      </c>
      <c r="D86" s="111">
        <v>5704.19</v>
      </c>
      <c r="E86" s="111">
        <f t="shared" si="3"/>
        <v>5245.1900000000051</v>
      </c>
      <c r="G86" s="103" t="s">
        <v>0</v>
      </c>
      <c r="H86" s="103"/>
      <c r="I86" s="103"/>
    </row>
    <row r="87" spans="1:9" s="30" customFormat="1" x14ac:dyDescent="0.2">
      <c r="A87" t="s">
        <v>155</v>
      </c>
      <c r="B87" s="111">
        <f t="shared" ref="B87:B88" si="4">+B58-B73</f>
        <v>0</v>
      </c>
      <c r="C87" s="111">
        <v>75420</v>
      </c>
      <c r="D87" s="111">
        <v>11313</v>
      </c>
      <c r="E87" s="111">
        <f t="shared" ref="E87:E88" si="5">B87+C87-D87</f>
        <v>64107</v>
      </c>
      <c r="G87" s="103"/>
      <c r="H87" s="103"/>
      <c r="I87" s="103"/>
    </row>
    <row r="88" spans="1:9" s="30" customFormat="1" ht="13.5" thickBot="1" x14ac:dyDescent="0.25">
      <c r="A88" t="s">
        <v>156</v>
      </c>
      <c r="B88" s="111">
        <f t="shared" si="4"/>
        <v>0</v>
      </c>
      <c r="C88" s="111">
        <v>21006</v>
      </c>
      <c r="D88" s="111">
        <v>3150.9</v>
      </c>
      <c r="E88" s="111">
        <f t="shared" si="5"/>
        <v>17855.099999999999</v>
      </c>
      <c r="G88" s="103"/>
      <c r="H88" s="103"/>
      <c r="I88" s="103"/>
    </row>
    <row r="89" spans="1:9" ht="13.5" thickBot="1" x14ac:dyDescent="0.25">
      <c r="A89" s="28" t="s">
        <v>39</v>
      </c>
      <c r="B89" s="170">
        <f>SUM(B79:B88)</f>
        <v>7667329.8500000024</v>
      </c>
      <c r="C89" s="170">
        <f t="shared" ref="C89:E89" si="6">SUM(C79:C88)</f>
        <v>310471.23</v>
      </c>
      <c r="D89" s="170">
        <f t="shared" si="6"/>
        <v>182404.78474999999</v>
      </c>
      <c r="E89" s="170">
        <f t="shared" si="6"/>
        <v>7795396.2952500014</v>
      </c>
      <c r="G89" s="3"/>
      <c r="I89" s="103"/>
    </row>
    <row r="90" spans="1:9" ht="13.5" thickTop="1" x14ac:dyDescent="0.2">
      <c r="A90" s="29"/>
      <c r="B90" s="245"/>
      <c r="C90" s="245"/>
      <c r="D90" s="245"/>
      <c r="E90" s="245"/>
      <c r="G90" s="231"/>
      <c r="I90" s="103"/>
    </row>
    <row r="91" spans="1:9" s="29" customFormat="1" ht="67.5" customHeight="1" x14ac:dyDescent="0.2">
      <c r="A91" s="203" t="s">
        <v>169</v>
      </c>
      <c r="B91" s="188" t="s">
        <v>170</v>
      </c>
      <c r="C91" s="123" t="s">
        <v>157</v>
      </c>
      <c r="D91" s="188" t="s">
        <v>131</v>
      </c>
      <c r="E91" s="123" t="s">
        <v>52</v>
      </c>
      <c r="F91" s="123" t="s">
        <v>158</v>
      </c>
      <c r="G91" s="189" t="s">
        <v>171</v>
      </c>
    </row>
    <row r="92" spans="1:9" s="29" customFormat="1" ht="15" x14ac:dyDescent="0.25">
      <c r="A92" t="s">
        <v>69</v>
      </c>
      <c r="B92" s="85">
        <v>49999.69</v>
      </c>
      <c r="C92" s="177">
        <v>1400</v>
      </c>
      <c r="D92" s="177">
        <v>0</v>
      </c>
      <c r="E92" s="177">
        <v>0</v>
      </c>
      <c r="F92" s="187">
        <v>-11740</v>
      </c>
      <c r="G92" s="85">
        <f t="shared" ref="G92:G97" si="7">SUM(B92:F92)</f>
        <v>39659.69</v>
      </c>
      <c r="I92" s="98"/>
    </row>
    <row r="93" spans="1:9" s="29" customFormat="1" ht="15" x14ac:dyDescent="0.25">
      <c r="A93" t="s">
        <v>67</v>
      </c>
      <c r="B93" s="85">
        <v>57397.149999999994</v>
      </c>
      <c r="C93" s="177">
        <v>0</v>
      </c>
      <c r="D93" s="177">
        <v>0</v>
      </c>
      <c r="E93" s="177">
        <v>0</v>
      </c>
      <c r="F93" s="187">
        <v>-17225.54</v>
      </c>
      <c r="G93" s="85">
        <f t="shared" si="7"/>
        <v>40171.609999999993</v>
      </c>
      <c r="I93" s="98"/>
    </row>
    <row r="94" spans="1:9" ht="15" x14ac:dyDescent="0.25">
      <c r="A94" t="s">
        <v>89</v>
      </c>
      <c r="B94" s="54">
        <v>46569.919999999998</v>
      </c>
      <c r="C94" s="177">
        <v>0</v>
      </c>
      <c r="D94" s="177">
        <v>30000</v>
      </c>
      <c r="E94" s="177">
        <v>0</v>
      </c>
      <c r="F94" s="187">
        <v>-37197</v>
      </c>
      <c r="G94" s="85">
        <f t="shared" si="7"/>
        <v>39372.92</v>
      </c>
      <c r="I94" s="51"/>
    </row>
    <row r="95" spans="1:9" s="201" customFormat="1" ht="15" x14ac:dyDescent="0.25">
      <c r="A95" s="181" t="s">
        <v>125</v>
      </c>
      <c r="B95" s="199">
        <v>361666.67000000004</v>
      </c>
      <c r="C95" s="177">
        <v>71500</v>
      </c>
      <c r="D95" s="177">
        <v>60000</v>
      </c>
      <c r="E95" s="177">
        <v>0</v>
      </c>
      <c r="F95" s="187">
        <v>-69150</v>
      </c>
      <c r="G95" s="200">
        <f t="shared" si="7"/>
        <v>424016.67000000004</v>
      </c>
      <c r="I95" s="51"/>
    </row>
    <row r="96" spans="1:9" ht="15" x14ac:dyDescent="0.25">
      <c r="A96" t="s">
        <v>55</v>
      </c>
      <c r="B96" s="85">
        <v>160845.01</v>
      </c>
      <c r="C96" s="177">
        <v>56145</v>
      </c>
      <c r="D96" s="177">
        <v>136250</v>
      </c>
      <c r="E96" s="177">
        <v>0</v>
      </c>
      <c r="F96" s="187">
        <v>0</v>
      </c>
      <c r="G96" s="85">
        <f t="shared" si="7"/>
        <v>353240.01</v>
      </c>
      <c r="I96" s="51"/>
    </row>
    <row r="97" spans="1:9" s="29" customFormat="1" ht="15" x14ac:dyDescent="0.25">
      <c r="A97" t="s">
        <v>53</v>
      </c>
      <c r="B97" s="85">
        <v>105207.62999999999</v>
      </c>
      <c r="C97" s="177">
        <v>2200</v>
      </c>
      <c r="D97" s="177">
        <v>0</v>
      </c>
      <c r="E97" s="177">
        <v>6444.48</v>
      </c>
      <c r="F97" s="187">
        <v>0</v>
      </c>
      <c r="G97" s="85">
        <f t="shared" si="7"/>
        <v>113852.10999999999</v>
      </c>
      <c r="H97"/>
      <c r="I97" s="116"/>
    </row>
    <row r="98" spans="1:9" s="30" customFormat="1" ht="15" x14ac:dyDescent="0.25">
      <c r="A98" t="s">
        <v>172</v>
      </c>
      <c r="B98" s="85">
        <v>0</v>
      </c>
      <c r="C98" s="177">
        <v>9183.4000000000015</v>
      </c>
      <c r="D98" s="177">
        <v>0</v>
      </c>
      <c r="E98" s="177">
        <v>0</v>
      </c>
      <c r="F98" s="187">
        <v>-5567.2</v>
      </c>
      <c r="G98" s="85">
        <f t="shared" ref="G98" si="8">SUM(B98:F98)</f>
        <v>3616.2000000000016</v>
      </c>
      <c r="I98" s="116"/>
    </row>
    <row r="99" spans="1:9" s="4" customFormat="1" ht="13.5" thickBot="1" x14ac:dyDescent="0.25">
      <c r="A99" s="4" t="s">
        <v>88</v>
      </c>
      <c r="B99" s="86">
        <f t="shared" ref="B99:G99" si="9">SUM(B92:B98)</f>
        <v>781686.07000000007</v>
      </c>
      <c r="C99" s="86">
        <f t="shared" si="9"/>
        <v>140428.4</v>
      </c>
      <c r="D99" s="86">
        <f t="shared" si="9"/>
        <v>226250</v>
      </c>
      <c r="E99" s="86">
        <f t="shared" si="9"/>
        <v>6444.48</v>
      </c>
      <c r="F99" s="86">
        <f t="shared" si="9"/>
        <v>-140879.74000000002</v>
      </c>
      <c r="G99" s="86">
        <f t="shared" si="9"/>
        <v>1013929.21</v>
      </c>
      <c r="I99" s="85"/>
    </row>
    <row r="100" spans="1:9" ht="13.5" thickTop="1" x14ac:dyDescent="0.2">
      <c r="B100" s="85"/>
      <c r="C100" s="177"/>
      <c r="D100" s="177"/>
      <c r="E100" s="177"/>
      <c r="F100" s="177"/>
      <c r="G100" s="85"/>
      <c r="I100"/>
    </row>
    <row r="101" spans="1:9" ht="15" x14ac:dyDescent="0.25">
      <c r="A101" t="s">
        <v>73</v>
      </c>
      <c r="B101" s="85">
        <v>64175.69</v>
      </c>
      <c r="C101" s="176">
        <v>6189</v>
      </c>
      <c r="D101" s="176">
        <v>0</v>
      </c>
      <c r="E101" s="176">
        <v>0</v>
      </c>
      <c r="F101" s="187">
        <v>0</v>
      </c>
      <c r="G101" s="85">
        <f>SUM(B101:F101)</f>
        <v>70364.69</v>
      </c>
      <c r="I101"/>
    </row>
    <row r="102" spans="1:9" ht="15" x14ac:dyDescent="0.25">
      <c r="A102" t="s">
        <v>56</v>
      </c>
      <c r="B102" s="85">
        <v>11585.499999999996</v>
      </c>
      <c r="C102" s="177">
        <v>8080</v>
      </c>
      <c r="D102" s="177">
        <v>0</v>
      </c>
      <c r="E102" s="177">
        <v>0</v>
      </c>
      <c r="F102" s="187">
        <v>-560</v>
      </c>
      <c r="G102" s="85">
        <f>SUM(B102:F102)</f>
        <v>19105.499999999996</v>
      </c>
      <c r="H102" s="29"/>
      <c r="I102" s="98"/>
    </row>
    <row r="103" spans="1:9" ht="22.5" customHeight="1" x14ac:dyDescent="0.25">
      <c r="A103" t="s">
        <v>47</v>
      </c>
      <c r="B103" s="85">
        <v>23327.409999999989</v>
      </c>
      <c r="C103" s="176">
        <v>20472.79</v>
      </c>
      <c r="D103" s="176">
        <v>0</v>
      </c>
      <c r="E103" s="176">
        <v>0</v>
      </c>
      <c r="F103" s="187">
        <v>-39979.47</v>
      </c>
      <c r="G103" s="85">
        <f>SUM(B103:F103)</f>
        <v>3820.7299999999886</v>
      </c>
      <c r="I103"/>
    </row>
    <row r="104" spans="1:9" s="4" customFormat="1" ht="13.5" thickBot="1" x14ac:dyDescent="0.25">
      <c r="A104" s="4" t="s">
        <v>74</v>
      </c>
      <c r="B104" s="179">
        <f t="shared" ref="B104:G104" si="10">SUM(B101:B103)</f>
        <v>99088.599999999991</v>
      </c>
      <c r="C104" s="95">
        <f t="shared" si="10"/>
        <v>34741.79</v>
      </c>
      <c r="D104" s="95">
        <f t="shared" si="10"/>
        <v>0</v>
      </c>
      <c r="E104" s="95">
        <f t="shared" si="10"/>
        <v>0</v>
      </c>
      <c r="F104" s="95">
        <f t="shared" si="10"/>
        <v>-40539.47</v>
      </c>
      <c r="G104" s="179">
        <f t="shared" si="10"/>
        <v>93290.919999999984</v>
      </c>
      <c r="I104" s="85"/>
    </row>
    <row r="105" spans="1:9" ht="14.25" thickTop="1" thickBot="1" x14ac:dyDescent="0.25">
      <c r="A105" s="4" t="s">
        <v>54</v>
      </c>
      <c r="B105" s="180">
        <f t="shared" ref="B105:G105" si="11">+B99+B104</f>
        <v>880774.67</v>
      </c>
      <c r="C105" s="178">
        <f t="shared" si="11"/>
        <v>175170.19</v>
      </c>
      <c r="D105" s="178">
        <f t="shared" si="11"/>
        <v>226250</v>
      </c>
      <c r="E105" s="178">
        <f t="shared" si="11"/>
        <v>6444.48</v>
      </c>
      <c r="F105" s="178">
        <f t="shared" si="11"/>
        <v>-181419.21000000002</v>
      </c>
      <c r="G105" s="180">
        <f t="shared" si="11"/>
        <v>1107220.1299999999</v>
      </c>
      <c r="I105"/>
    </row>
    <row r="106" spans="1:9" ht="13.5" hidden="1" thickTop="1" x14ac:dyDescent="0.2">
      <c r="B106" s="10"/>
      <c r="C106" s="10"/>
      <c r="D106" s="10"/>
      <c r="E106" s="10"/>
      <c r="F106" s="53"/>
      <c r="G106" s="30"/>
      <c r="I106"/>
    </row>
    <row r="107" spans="1:9" ht="13.5" thickTop="1" x14ac:dyDescent="0.2">
      <c r="B107" s="10"/>
      <c r="C107" s="10"/>
      <c r="D107" s="10"/>
      <c r="E107" s="10"/>
      <c r="F107" s="53"/>
      <c r="G107" s="30"/>
      <c r="I107"/>
    </row>
    <row r="108" spans="1:9" s="192" customFormat="1" ht="47.25" customHeight="1" x14ac:dyDescent="0.2">
      <c r="A108" s="239" t="s">
        <v>180</v>
      </c>
      <c r="B108" s="236" t="s">
        <v>183</v>
      </c>
      <c r="C108" s="236" t="s">
        <v>193</v>
      </c>
      <c r="D108" s="236" t="s">
        <v>194</v>
      </c>
      <c r="E108" s="237" t="s">
        <v>185</v>
      </c>
      <c r="F108" s="239" t="s">
        <v>186</v>
      </c>
      <c r="G108" s="238" t="s">
        <v>184</v>
      </c>
    </row>
    <row r="109" spans="1:9" ht="15" x14ac:dyDescent="0.25">
      <c r="A109" t="s">
        <v>178</v>
      </c>
      <c r="B109" s="10">
        <v>800000</v>
      </c>
      <c r="C109" s="10">
        <v>150000</v>
      </c>
      <c r="D109" s="187">
        <v>-50000</v>
      </c>
      <c r="E109" s="53">
        <v>0</v>
      </c>
      <c r="F109" s="10">
        <f>SUM(C109:E109)</f>
        <v>100000</v>
      </c>
      <c r="G109" s="166">
        <f>+B109+F109</f>
        <v>900000</v>
      </c>
      <c r="I109"/>
    </row>
    <row r="110" spans="1:9" ht="15" x14ac:dyDescent="0.25">
      <c r="A110" s="181" t="s">
        <v>182</v>
      </c>
      <c r="B110" s="10">
        <v>0</v>
      </c>
      <c r="C110" s="10">
        <v>75000</v>
      </c>
      <c r="D110" s="187"/>
      <c r="E110" s="53">
        <f>-C110</f>
        <v>-75000</v>
      </c>
      <c r="F110" s="10">
        <f>SUM(C110:E110)</f>
        <v>0</v>
      </c>
      <c r="G110" s="166">
        <f>+B110+F110</f>
        <v>0</v>
      </c>
      <c r="I110"/>
    </row>
    <row r="111" spans="1:9" s="232" customFormat="1" ht="13.5" thickBot="1" x14ac:dyDescent="0.25">
      <c r="A111" s="232" t="s">
        <v>181</v>
      </c>
      <c r="B111" s="235">
        <f>SUM(B109:B110)</f>
        <v>800000</v>
      </c>
      <c r="C111" s="235">
        <f>SUM(C109:C110)</f>
        <v>225000</v>
      </c>
      <c r="D111" s="235">
        <f t="shared" ref="D111:G111" si="12">SUM(D109:D110)</f>
        <v>-50000</v>
      </c>
      <c r="E111" s="235">
        <f t="shared" ref="E111" si="13">SUM(E109:E110)</f>
        <v>-75000</v>
      </c>
      <c r="F111" s="235">
        <f t="shared" ref="F111" si="14">SUM(F109:F110)</f>
        <v>100000</v>
      </c>
      <c r="G111" s="235">
        <f t="shared" si="12"/>
        <v>900000</v>
      </c>
      <c r="I111" s="199"/>
    </row>
    <row r="112" spans="1:9" ht="13.5" thickTop="1" x14ac:dyDescent="0.2">
      <c r="A112" s="29"/>
      <c r="B112" s="29"/>
      <c r="C112" s="53"/>
      <c r="D112" s="53"/>
      <c r="E112" s="53"/>
      <c r="F112" s="53"/>
      <c r="G112" s="30"/>
      <c r="I112"/>
    </row>
    <row r="113" spans="1:9" x14ac:dyDescent="0.2">
      <c r="A113" s="182"/>
      <c r="B113" s="224">
        <v>2018</v>
      </c>
      <c r="C113" s="225"/>
      <c r="D113" s="224">
        <v>2017</v>
      </c>
      <c r="E113" s="53"/>
      <c r="F113" s="53"/>
      <c r="G113" s="164"/>
      <c r="I113"/>
    </row>
    <row r="114" spans="1:9" x14ac:dyDescent="0.2">
      <c r="A114" s="182" t="s">
        <v>187</v>
      </c>
      <c r="B114" s="226" t="s">
        <v>1</v>
      </c>
      <c r="C114" s="138"/>
      <c r="D114" s="226" t="s">
        <v>1</v>
      </c>
      <c r="E114" s="53"/>
      <c r="F114" s="53"/>
      <c r="G114" s="53"/>
      <c r="H114" s="53"/>
    </row>
    <row r="115" spans="1:9" x14ac:dyDescent="0.2">
      <c r="A115" s="147" t="s">
        <v>95</v>
      </c>
      <c r="B115" s="150"/>
      <c r="D115" s="154"/>
      <c r="E115" s="53"/>
      <c r="F115" s="53"/>
      <c r="G115" s="53"/>
      <c r="H115" s="53"/>
    </row>
    <row r="116" spans="1:9" x14ac:dyDescent="0.2">
      <c r="A116" s="221" t="s">
        <v>205</v>
      </c>
      <c r="B116" s="150">
        <v>51071.42</v>
      </c>
      <c r="D116" s="150">
        <v>64816.86</v>
      </c>
      <c r="E116" s="53"/>
      <c r="F116" s="53"/>
      <c r="G116" s="71"/>
      <c r="H116" s="53"/>
    </row>
    <row r="117" spans="1:9" x14ac:dyDescent="0.2">
      <c r="A117" s="221" t="s">
        <v>206</v>
      </c>
      <c r="B117" s="150">
        <v>20612.5</v>
      </c>
      <c r="D117" s="150">
        <v>29640.45</v>
      </c>
      <c r="E117" s="64"/>
      <c r="F117" s="64"/>
      <c r="G117" s="64"/>
      <c r="H117" s="65"/>
    </row>
    <row r="118" spans="1:9" x14ac:dyDescent="0.2">
      <c r="A118" s="221" t="s">
        <v>207</v>
      </c>
      <c r="B118" s="150">
        <v>27098.2</v>
      </c>
      <c r="D118" s="150">
        <v>24542.400000000001</v>
      </c>
      <c r="E118" s="64"/>
      <c r="F118" s="64"/>
      <c r="G118" s="64"/>
      <c r="H118" s="66"/>
    </row>
    <row r="119" spans="1:9" x14ac:dyDescent="0.2">
      <c r="A119" s="221" t="s">
        <v>208</v>
      </c>
      <c r="B119" s="150">
        <v>10758.7</v>
      </c>
      <c r="D119" s="150">
        <v>4648.05</v>
      </c>
      <c r="E119" s="53"/>
      <c r="F119" s="53"/>
      <c r="G119" s="53"/>
      <c r="H119" s="53"/>
    </row>
    <row r="120" spans="1:9" x14ac:dyDescent="0.2">
      <c r="A120" s="221" t="s">
        <v>209</v>
      </c>
      <c r="B120" s="214">
        <v>5779.2</v>
      </c>
      <c r="C120" s="29"/>
      <c r="D120" s="214">
        <v>4555.8</v>
      </c>
      <c r="E120" s="53"/>
      <c r="F120" s="53"/>
      <c r="G120" s="53"/>
      <c r="H120" s="29"/>
    </row>
    <row r="121" spans="1:9" x14ac:dyDescent="0.2">
      <c r="A121" s="221" t="s">
        <v>210</v>
      </c>
      <c r="B121" s="214">
        <v>5567.2</v>
      </c>
      <c r="D121" s="214">
        <v>0</v>
      </c>
      <c r="E121" s="53"/>
      <c r="F121" s="53"/>
      <c r="G121" s="53"/>
      <c r="H121" s="29"/>
    </row>
    <row r="122" spans="1:9" ht="13.5" thickBot="1" x14ac:dyDescent="0.25">
      <c r="A122" s="183" t="s">
        <v>211</v>
      </c>
      <c r="B122" s="151">
        <f>SUM(B116:B121)</f>
        <v>120887.21999999999</v>
      </c>
      <c r="C122" s="4"/>
      <c r="D122" s="151">
        <f>SUM(D116:D121)</f>
        <v>128203.56</v>
      </c>
      <c r="E122" s="53"/>
      <c r="F122" s="53"/>
      <c r="G122" s="54"/>
      <c r="H122" s="29"/>
    </row>
    <row r="123" spans="1:9" s="1" customFormat="1" ht="15" customHeight="1" thickTop="1" x14ac:dyDescent="0.2">
      <c r="A123" s="100" t="s">
        <v>2</v>
      </c>
      <c r="B123" s="150">
        <v>7848.8</v>
      </c>
      <c r="C123"/>
      <c r="D123" s="150">
        <v>10419.049999999999</v>
      </c>
      <c r="E123" s="56"/>
      <c r="F123" s="56"/>
      <c r="G123" s="56"/>
      <c r="I123" s="134"/>
    </row>
    <row r="124" spans="1:9" ht="12.75" customHeight="1" x14ac:dyDescent="0.2">
      <c r="A124" s="100" t="s">
        <v>70</v>
      </c>
      <c r="B124" s="150">
        <v>36740.199999999997</v>
      </c>
      <c r="D124" s="150">
        <v>36445.599999999999</v>
      </c>
      <c r="E124" s="53"/>
      <c r="F124" s="53"/>
      <c r="G124" s="53"/>
      <c r="H124" s="53"/>
      <c r="I124" s="57"/>
    </row>
    <row r="125" spans="1:9" ht="12.75" customHeight="1" x14ac:dyDescent="0.2">
      <c r="A125" s="100" t="s">
        <v>173</v>
      </c>
      <c r="B125" s="150"/>
      <c r="D125" s="150"/>
      <c r="E125" s="53"/>
      <c r="F125" s="53"/>
      <c r="G125" s="53"/>
      <c r="H125" s="53"/>
      <c r="I125" s="57"/>
    </row>
    <row r="126" spans="1:9" ht="12.75" customHeight="1" x14ac:dyDescent="0.2">
      <c r="A126" s="100" t="s">
        <v>173</v>
      </c>
      <c r="B126" s="150"/>
      <c r="D126" s="150"/>
      <c r="E126" s="53"/>
      <c r="F126" s="53"/>
      <c r="G126" s="53"/>
      <c r="H126" s="53"/>
      <c r="I126" s="57"/>
    </row>
    <row r="127" spans="1:9" ht="12.75" customHeight="1" thickBot="1" x14ac:dyDescent="0.25">
      <c r="A127" s="183" t="s">
        <v>160</v>
      </c>
      <c r="B127" s="151">
        <f>SUM(B123:B124)</f>
        <v>44589</v>
      </c>
      <c r="C127" s="4"/>
      <c r="D127" s="151">
        <f>SUM(D123:D124)</f>
        <v>46864.649999999994</v>
      </c>
      <c r="E127" s="53"/>
      <c r="F127" s="53"/>
      <c r="G127" s="53"/>
      <c r="H127" s="53"/>
      <c r="I127" s="57"/>
    </row>
    <row r="128" spans="1:9" ht="12.75" customHeight="1" thickTop="1" x14ac:dyDescent="0.2">
      <c r="A128" s="4" t="s">
        <v>109</v>
      </c>
      <c r="B128" s="152">
        <f>+B122+B127</f>
        <v>165476.21999999997</v>
      </c>
      <c r="C128" s="4"/>
      <c r="D128" s="152">
        <f>+D122+D127</f>
        <v>175068.21</v>
      </c>
      <c r="E128" s="53"/>
      <c r="F128" s="53"/>
      <c r="G128" s="53"/>
      <c r="H128" s="53"/>
      <c r="I128" s="57"/>
    </row>
    <row r="129" spans="1:9" ht="12.75" customHeight="1" x14ac:dyDescent="0.2">
      <c r="A129" s="147" t="s">
        <v>96</v>
      </c>
      <c r="B129" s="150"/>
      <c r="D129" s="150"/>
      <c r="E129" s="53"/>
      <c r="F129" s="53"/>
      <c r="G129" s="53"/>
      <c r="H129" s="53"/>
      <c r="I129" s="57"/>
    </row>
    <row r="130" spans="1:9" ht="12.75" customHeight="1" x14ac:dyDescent="0.2">
      <c r="A130" s="67" t="s">
        <v>72</v>
      </c>
      <c r="B130" s="150">
        <v>2200</v>
      </c>
      <c r="D130" s="150">
        <v>2400</v>
      </c>
      <c r="E130" s="53"/>
      <c r="F130" s="53"/>
      <c r="G130" s="53"/>
      <c r="H130" s="53"/>
      <c r="I130" s="57"/>
    </row>
    <row r="131" spans="1:9" ht="13.5" customHeight="1" x14ac:dyDescent="0.2">
      <c r="A131" s="100" t="s">
        <v>3</v>
      </c>
      <c r="B131" s="150">
        <v>185310.48</v>
      </c>
      <c r="D131" s="150">
        <v>57500.57</v>
      </c>
      <c r="E131" s="53"/>
      <c r="F131" s="53"/>
      <c r="G131" s="53"/>
      <c r="H131" s="53"/>
      <c r="I131" s="57"/>
    </row>
    <row r="132" spans="1:9" ht="12.75" customHeight="1" thickBot="1" x14ac:dyDescent="0.25">
      <c r="A132" s="48" t="s">
        <v>112</v>
      </c>
      <c r="B132" s="153">
        <f>SUM(B130:B131)</f>
        <v>187510.48</v>
      </c>
      <c r="C132" s="48"/>
      <c r="D132" s="153">
        <f>SUM(D130:D131)</f>
        <v>59900.57</v>
      </c>
      <c r="E132" s="53"/>
      <c r="F132" s="53"/>
      <c r="G132" s="53"/>
      <c r="H132" s="53"/>
      <c r="I132" s="57"/>
    </row>
    <row r="133" spans="1:9" ht="12.75" customHeight="1" thickTop="1" thickBot="1" x14ac:dyDescent="0.25">
      <c r="A133" s="4" t="s">
        <v>113</v>
      </c>
      <c r="B133" s="174">
        <f>+B128+B132</f>
        <v>352986.69999999995</v>
      </c>
      <c r="C133" s="4"/>
      <c r="D133" s="174">
        <f>+D128+D132</f>
        <v>234968.78</v>
      </c>
      <c r="E133" s="53"/>
      <c r="F133" s="53"/>
      <c r="G133" s="53"/>
      <c r="H133" s="53"/>
      <c r="I133" s="57"/>
    </row>
    <row r="134" spans="1:9" ht="12.75" customHeight="1" thickTop="1" x14ac:dyDescent="0.2">
      <c r="B134" s="154"/>
      <c r="D134" s="154"/>
      <c r="E134" s="53"/>
      <c r="F134" s="53"/>
      <c r="G134" s="53"/>
      <c r="H134" s="53"/>
      <c r="I134" s="57"/>
    </row>
    <row r="135" spans="1:9" ht="24" customHeight="1" x14ac:dyDescent="0.2">
      <c r="A135" s="4" t="s">
        <v>116</v>
      </c>
      <c r="B135" s="154"/>
      <c r="D135" s="154"/>
      <c r="E135" s="53"/>
      <c r="F135" s="53"/>
      <c r="G135" s="53"/>
      <c r="H135" s="53"/>
      <c r="I135" s="57"/>
    </row>
    <row r="136" spans="1:9" ht="12.75" customHeight="1" x14ac:dyDescent="0.2">
      <c r="A136" s="190" t="s">
        <v>198</v>
      </c>
      <c r="B136" s="154">
        <v>120887.22</v>
      </c>
      <c r="D136" s="154">
        <v>128203.56</v>
      </c>
      <c r="E136" s="53"/>
      <c r="F136" s="53"/>
      <c r="G136" s="53"/>
      <c r="H136" s="53"/>
      <c r="I136" s="57"/>
    </row>
    <row r="137" spans="1:9" ht="12.75" customHeight="1" x14ac:dyDescent="0.2">
      <c r="A137" s="135" t="s">
        <v>114</v>
      </c>
      <c r="B137" s="154">
        <f>+B127</f>
        <v>44589</v>
      </c>
      <c r="D137" s="154">
        <f>+D127</f>
        <v>46864.649999999994</v>
      </c>
      <c r="E137" s="53"/>
      <c r="F137" s="53"/>
      <c r="G137" s="53"/>
      <c r="H137" s="53"/>
      <c r="I137" s="57"/>
    </row>
    <row r="138" spans="1:9" s="67" customFormat="1" ht="12.75" customHeight="1" x14ac:dyDescent="0.2">
      <c r="A138" s="135" t="s">
        <v>115</v>
      </c>
      <c r="B138" s="154">
        <f>+B132</f>
        <v>187510.48</v>
      </c>
      <c r="C138"/>
      <c r="D138" s="154">
        <f>+D132</f>
        <v>59900.57</v>
      </c>
      <c r="E138" s="93"/>
      <c r="F138" s="93"/>
      <c r="G138" s="93"/>
      <c r="H138" s="93"/>
      <c r="I138" s="94"/>
    </row>
    <row r="139" spans="1:9" s="67" customFormat="1" ht="12.75" customHeight="1" thickBot="1" x14ac:dyDescent="0.25">
      <c r="A139" s="133" t="s">
        <v>117</v>
      </c>
      <c r="B139" s="153">
        <f>SUM(B136:B138)</f>
        <v>352986.7</v>
      </c>
      <c r="C139" s="4"/>
      <c r="D139" s="153">
        <f>SUM(D136:D138)</f>
        <v>234968.78</v>
      </c>
      <c r="E139" s="93"/>
      <c r="F139" s="93"/>
      <c r="G139" s="93"/>
      <c r="H139" s="93"/>
      <c r="I139" s="94"/>
    </row>
    <row r="140" spans="1:9" ht="13.5" thickTop="1" x14ac:dyDescent="0.2"/>
    <row r="141" spans="1:9" x14ac:dyDescent="0.2">
      <c r="B141" s="154">
        <f>+B133-B139</f>
        <v>0</v>
      </c>
      <c r="D141" s="154">
        <f>+D133-D139</f>
        <v>0</v>
      </c>
    </row>
    <row r="142" spans="1:9" s="67" customFormat="1" x14ac:dyDescent="0.2"/>
    <row r="146" spans="8:9" s="61" customFormat="1" ht="14.25" customHeight="1" x14ac:dyDescent="0.2"/>
    <row r="147" spans="8:9" s="61" customFormat="1" ht="14.25" customHeight="1" x14ac:dyDescent="0.2"/>
    <row r="148" spans="8:9" s="61" customFormat="1" ht="14.25" customHeight="1" x14ac:dyDescent="0.2"/>
    <row r="149" spans="8:9" s="61" customFormat="1" ht="14.25" customHeight="1" x14ac:dyDescent="0.2"/>
    <row r="150" spans="8:9" s="61" customFormat="1" ht="14.25" customHeight="1" x14ac:dyDescent="0.2"/>
    <row r="151" spans="8:9" s="97" customFormat="1" ht="14.25" customHeight="1" x14ac:dyDescent="0.2"/>
    <row r="152" spans="8:9" s="61" customFormat="1" ht="14.25" customHeight="1" x14ac:dyDescent="0.2"/>
    <row r="153" spans="8:9" x14ac:dyDescent="0.2">
      <c r="H153" s="67" t="s">
        <v>87</v>
      </c>
      <c r="I153" s="57"/>
    </row>
  </sheetData>
  <mergeCells count="3">
    <mergeCell ref="A4:G4"/>
    <mergeCell ref="A6:G6"/>
    <mergeCell ref="A7:G7"/>
  </mergeCells>
  <phoneticPr fontId="0" type="noConversion"/>
  <pageMargins left="0.75" right="0.75" top="1" bottom="1" header="0.5" footer="0.5"/>
  <pageSetup paperSize="9" scale="40" orientation="portrait" horizontalDpi="4294967293"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Issues</vt:lpstr>
      <vt:lpstr>Contens</vt:lpstr>
      <vt:lpstr>BS</vt:lpstr>
      <vt:lpstr>Income Statement</vt:lpstr>
      <vt:lpstr>notes</vt:lpstr>
      <vt:lpstr>BS!Print_Area</vt:lpstr>
      <vt:lpstr>'Income Statement'!Print_Area</vt:lpstr>
      <vt:lpstr>notes!Print_Area</vt:lpstr>
      <vt:lpstr>BS!TABLE</vt:lpstr>
      <vt:lpstr>notes!TABLE</vt:lpstr>
      <vt:lpstr>notes!TABLE_2</vt:lpstr>
      <vt:lpstr>notes!TABLE_3</vt:lpstr>
      <vt:lpstr>notes!TABLE_4</vt:lpstr>
      <vt:lpstr>notes!TABLE_6</vt:lpstr>
      <vt:lpstr>notes!TABLE_7</vt:lpstr>
    </vt:vector>
  </TitlesOfParts>
  <Company>HENTIQ 1070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 R FILTER</dc:creator>
  <cp:lastModifiedBy>VRF</cp:lastModifiedBy>
  <cp:lastPrinted>2019-06-21T08:23:08Z</cp:lastPrinted>
  <dcterms:created xsi:type="dcterms:W3CDTF">2003-02-02T13:00:06Z</dcterms:created>
  <dcterms:modified xsi:type="dcterms:W3CDTF">2022-08-15T10:14:02Z</dcterms:modified>
</cp:coreProperties>
</file>